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Sources of Funds" sheetId="3" state="visible" r:id="rId3"/>
    <sheet xmlns:r="http://schemas.openxmlformats.org/officeDocument/2006/relationships" name="V&amp;P_Core Detail" sheetId="4" state="visible" r:id="rId4"/>
    <sheet xmlns:r="http://schemas.openxmlformats.org/officeDocument/2006/relationships" name="Planet-Projects Detail" sheetId="5" state="visible" r:id="rId5"/>
    <sheet xmlns:r="http://schemas.openxmlformats.org/officeDocument/2006/relationships" name="Revenue &amp; Sustainability" sheetId="6" state="visible" r:id="rId6"/>
    <sheet xmlns:r="http://schemas.openxmlformats.org/officeDocument/2006/relationships" name="Statement of Activities" sheetId="7" state="visible" r:id="rId7"/>
    <sheet xmlns:r="http://schemas.openxmlformats.org/officeDocument/2006/relationships" name="Cash Flow" sheetId="8" state="visible" r:id="rId8"/>
    <sheet xmlns:r="http://schemas.openxmlformats.org/officeDocument/2006/relationships" name="Charts" sheetId="9" state="visible" r:id="rId9"/>
  </sheets>
  <definedNames>
    <definedName name="Funded_Tranches" hidden="0" function="0" vbProcedure="0">Assumptions!$B$30</definedName>
    <definedName name="Programme_End_Date" hidden="0" function="0" vbProcedure="0">Assumptions!$B$6</definedName>
    <definedName name="Programme_Start_Date" hidden="0" function="0" vbProcedure="0">Assumptions!$B$5</definedName>
    <definedName name="Self_Funded_Pct_Y7" hidden="0" function="0" vbProcedure="0">Dashboard!$H$11</definedName>
    <definedName name="SpoDit_Sensitivity" hidden="0" function="0" vbProcedure="0">Assumptions!$B$29</definedName>
    <definedName name="Total_DP_Funding" hidden="0" function="0" vbProcedure="0">Dashboard!$I$8</definedName>
    <definedName name="_xlnm.Print_Titles" localSheetId="0">'Dashboard'!$1:$4</definedName>
    <definedName name="_xlnm.Print_Area" localSheetId="0">'Dashboard'!$A$1:$J$47</definedName>
    <definedName name="_xlnm.Print_Titles" localSheetId="1">'Assumptions'!$1:$4</definedName>
    <definedName name="_xlnm.Print_Area" localSheetId="1">'Assumptions'!$A$1:$I$55</definedName>
    <definedName name="_xlnm.Print_Titles" localSheetId="2">'Sources of Funds'!$1:$4</definedName>
    <definedName name="_xlnm.Print_Area" localSheetId="2">'Sources of Funds'!$A$1:$I$32</definedName>
    <definedName name="_xlnm.Print_Titles" localSheetId="3">'V&amp;P_Core Detail'!$1:$4</definedName>
    <definedName name="_xlnm.Print_Area" localSheetId="3">'V&amp;P_Core Detail'!$A$1:$J$22</definedName>
    <definedName name="_xlnm.Print_Titles" localSheetId="4">'Planet-Projects Detail'!$1:$4</definedName>
    <definedName name="_xlnm.Print_Area" localSheetId="4">'Planet-Projects Detail'!$A$1:$J$26</definedName>
    <definedName name="_xlnm.Print_Titles" localSheetId="5">'Revenue &amp; Sustainability'!$1:$4</definedName>
    <definedName name="_xlnm.Print_Area" localSheetId="5">'Revenue &amp; Sustainability'!$A$1:$I$31</definedName>
    <definedName name="_xlnm.Print_Titles" localSheetId="6">'Statement of Activities'!$1:$4</definedName>
    <definedName name="_xlnm.Print_Area" localSheetId="6">'Statement of Activities'!$A$1:$I$24</definedName>
    <definedName name="_xlnm.Print_Titles" localSheetId="7">'Cash Flow'!$1:$4</definedName>
    <definedName name="_xlnm.Print_Area" localSheetId="7">'Cash Flow'!$A$1:$I$30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\$#,##0.0;&quot;($&quot;#,##0.0\);\-"/>
    <numFmt numFmtId="165" formatCode="\$#,##0.00"/>
    <numFmt numFmtId="166" formatCode="0.0%;\(0.0%\);\-"/>
    <numFmt numFmtId="167" formatCode="yyyy\-mm\-dd"/>
  </numFmts>
  <fonts count="3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2F5496"/>
      <sz val="16"/>
    </font>
    <font>
      <name val="Cambria"/>
      <charset val="1"/>
      <family val="0"/>
      <i val="1"/>
      <sz val="11"/>
    </font>
    <font>
      <name val="Cambria"/>
      <charset val="1"/>
      <family val="0"/>
      <i val="1"/>
      <color rgb="FF808080"/>
      <sz val="10"/>
    </font>
    <font>
      <name val="Arial"/>
      <charset val="1"/>
      <family val="0"/>
      <b val="1"/>
      <color rgb="FF000000"/>
      <sz val="11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8000"/>
      <sz val="10"/>
    </font>
    <font>
      <name val="Cambria"/>
      <charset val="1"/>
      <family val="0"/>
      <color rgb="FF008000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0"/>
    </font>
    <font>
      <name val="Arial"/>
      <charset val="1"/>
      <family val="0"/>
      <color rgb="FF008000"/>
      <sz val="10"/>
    </font>
    <font>
      <name val="Cambria"/>
      <charset val="1"/>
      <family val="0"/>
      <i val="1"/>
      <color rgb="FF808080"/>
      <sz val="9"/>
    </font>
    <font>
      <name val="Arial"/>
      <charset val="1"/>
      <family val="0"/>
      <color rgb="FF333333"/>
      <sz val="9"/>
    </font>
    <font>
      <name val="Cambria"/>
      <charset val="1"/>
      <family val="0"/>
      <b val="1"/>
      <color rgb="FF2F5496"/>
      <sz val="11"/>
    </font>
    <font>
      <name val="Cambria"/>
      <charset val="1"/>
      <family val="0"/>
      <color rgb="FF0563C1"/>
      <sz val="10"/>
      <u val="single"/>
    </font>
    <font>
      <name val="Arial"/>
      <charset val="1"/>
      <family val="0"/>
      <b val="1"/>
      <color rgb="FF000000"/>
      <sz val="14"/>
    </font>
    <font>
      <name val="Arial"/>
      <charset val="1"/>
      <family val="0"/>
      <i val="1"/>
      <color rgb="FF666666"/>
      <sz val="9"/>
    </font>
    <font>
      <name val="Cambria"/>
      <charset val="1"/>
      <family val="0"/>
      <color rgb="FF000000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i val="1"/>
      <color rgb="FF808080"/>
      <sz val="11"/>
    </font>
    <font>
      <name val="Arial"/>
      <charset val="1"/>
      <family val="0"/>
      <i val="1"/>
      <color rgb="FF999999"/>
      <sz val="9"/>
    </font>
    <font>
      <name val="Arial"/>
      <charset val="1"/>
      <family val="0"/>
      <color rgb="FF0000FF"/>
      <sz val="10"/>
    </font>
    <font>
      <name val="Arial"/>
      <charset val="1"/>
      <family val="0"/>
      <i val="1"/>
      <color rgb="FFCC6600"/>
      <sz val="9"/>
    </font>
    <font>
      <name val="Arial"/>
      <charset val="1"/>
      <family val="0"/>
      <b val="1"/>
      <color rgb="FF0000FF"/>
      <sz val="10"/>
    </font>
    <font>
      <name val="Arial"/>
      <family val="2"/>
      <sz val="10"/>
    </font>
    <font>
      <name val="Arial"/>
      <charset val="1"/>
      <family val="0"/>
      <color rgb="FFFF0000"/>
      <sz val="9"/>
    </font>
    <font>
      <name val="Arial"/>
      <charset val="1"/>
      <family val="0"/>
      <b val="1"/>
      <color rgb="FFFF0000"/>
      <sz val="10"/>
    </font>
    <font>
      <name val="Arial"/>
      <charset val="1"/>
      <family val="0"/>
      <b val="1"/>
      <color rgb="FF2F5496"/>
      <sz val="14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Calibri"/>
      <family val="2"/>
      <b val="1"/>
      <color rgb="FF000000"/>
      <sz val="10"/>
    </font>
  </fonts>
  <fills count="6">
    <fill>
      <patternFill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2F5496"/>
        <bgColor rgb="FF0563C1"/>
      </patternFill>
    </fill>
    <fill>
      <patternFill patternType="solid">
        <fgColor rgb="FFE2EFDA"/>
        <bgColor rgb="FFD6E4F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/>
      <bottom style="double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9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general" vertical="bottom"/>
    </xf>
    <xf numFmtId="0" fontId="0" fillId="2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5" fontId="9" fillId="0" borderId="0" applyAlignment="1" pivotButton="0" quotePrefix="0" xfId="0">
      <alignment horizontal="general" vertical="bottom"/>
    </xf>
    <xf numFmtId="166" fontId="9" fillId="0" borderId="0" applyAlignment="1" pivotButton="0" quotePrefix="0" xfId="0">
      <alignment horizontal="general" vertical="bottom"/>
    </xf>
    <xf numFmtId="0" fontId="11" fillId="3" borderId="1" applyAlignment="1" pivotButton="0" quotePrefix="0" xfId="0">
      <alignment horizontal="center" vertical="bottom" wrapText="1"/>
    </xf>
    <xf numFmtId="0" fontId="12" fillId="0" borderId="0" applyAlignment="1" pivotButton="0" quotePrefix="0" xfId="0">
      <alignment horizontal="general" vertical="bottom"/>
    </xf>
    <xf numFmtId="164" fontId="13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0" fontId="8" fillId="0" borderId="2" applyAlignment="1" pivotButton="0" quotePrefix="0" xfId="0">
      <alignment horizontal="general" vertical="bottom"/>
    </xf>
    <xf numFmtId="164" fontId="8" fillId="0" borderId="2" applyAlignment="1" pivotButton="0" quotePrefix="0" xfId="0">
      <alignment horizontal="general" vertical="bottom"/>
    </xf>
    <xf numFmtId="164" fontId="12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" fontId="14" fillId="0" borderId="0" applyAlignment="1" pivotButton="0" quotePrefix="0" xfId="0">
      <alignment horizontal="general" vertical="bottom"/>
    </xf>
    <xf numFmtId="166" fontId="9" fillId="4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left" vertical="bottom"/>
    </xf>
    <xf numFmtId="0" fontId="17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167" fontId="21" fillId="0" borderId="0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bottom"/>
    </xf>
    <xf numFmtId="167" fontId="20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1" fontId="21" fillId="0" borderId="0" applyAlignment="1" pivotButton="0" quotePrefix="0" xfId="0">
      <alignment horizontal="general" vertical="bottom"/>
    </xf>
    <xf numFmtId="166" fontId="26" fillId="5" borderId="0" applyAlignment="1" pivotButton="0" quotePrefix="0" xfId="0">
      <alignment horizontal="general" vertical="bottom"/>
    </xf>
    <xf numFmtId="1" fontId="26" fillId="5" borderId="0" applyAlignment="1" pivotButton="0" quotePrefix="0" xfId="0">
      <alignment horizontal="general" vertical="bottom"/>
    </xf>
    <xf numFmtId="164" fontId="24" fillId="5" borderId="0" applyAlignment="1" pivotButton="0" quotePrefix="0" xfId="0">
      <alignment horizontal="general" vertical="bottom"/>
    </xf>
    <xf numFmtId="166" fontId="12" fillId="0" borderId="0" applyAlignment="1" pivotButton="0" quotePrefix="0" xfId="0">
      <alignment horizontal="general" vertical="bottom"/>
    </xf>
    <xf numFmtId="164" fontId="28" fillId="0" borderId="0" applyAlignment="1" pivotButton="0" quotePrefix="0" xfId="0">
      <alignment horizontal="general" vertical="bottom"/>
    </xf>
    <xf numFmtId="0" fontId="29" fillId="0" borderId="0" applyAlignment="1" pivotButton="0" quotePrefix="0" xfId="0">
      <alignment horizontal="general" vertical="bottom"/>
    </xf>
    <xf numFmtId="164" fontId="29" fillId="0" borderId="0" applyAlignment="1" pivotButton="0" quotePrefix="0" xfId="0">
      <alignment horizontal="general" vertical="bottom"/>
    </xf>
    <xf numFmtId="0" fontId="28" fillId="0" borderId="0" applyAlignment="1" pivotButton="0" quotePrefix="0" xfId="0">
      <alignment horizontal="general" vertical="bottom"/>
    </xf>
    <xf numFmtId="166" fontId="8" fillId="4" borderId="0" applyAlignment="1" pivotButton="0" quotePrefix="0" xfId="0">
      <alignment horizontal="general" vertical="bottom"/>
    </xf>
    <xf numFmtId="0" fontId="30" fillId="0" borderId="0" applyAlignment="1" pivotButton="0" quotePrefix="0" xfId="0">
      <alignment horizontal="general" vertical="bottom"/>
    </xf>
    <xf numFmtId="166" fontId="13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general" vertical="bottom"/>
    </xf>
    <xf numFmtId="0" fontId="0" fillId="2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5" fontId="9" fillId="0" borderId="0" applyAlignment="1" pivotButton="0" quotePrefix="0" xfId="0">
      <alignment horizontal="general" vertical="bottom"/>
    </xf>
    <xf numFmtId="166" fontId="9" fillId="0" borderId="0" applyAlignment="1" pivotButton="0" quotePrefix="0" xfId="0">
      <alignment horizontal="general" vertical="bottom"/>
    </xf>
    <xf numFmtId="0" fontId="11" fillId="3" borderId="1" applyAlignment="1" pivotButton="0" quotePrefix="0" xfId="0">
      <alignment horizontal="center" vertical="bottom" wrapText="1"/>
    </xf>
    <xf numFmtId="0" fontId="12" fillId="0" borderId="0" applyAlignment="1" pivotButton="0" quotePrefix="0" xfId="0">
      <alignment horizontal="general" vertical="bottom"/>
    </xf>
    <xf numFmtId="164" fontId="13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0" fontId="8" fillId="0" borderId="2" applyAlignment="1" pivotButton="0" quotePrefix="0" xfId="0">
      <alignment horizontal="general" vertical="bottom"/>
    </xf>
    <xf numFmtId="164" fontId="8" fillId="0" borderId="2" applyAlignment="1" pivotButton="0" quotePrefix="0" xfId="0">
      <alignment horizontal="general" vertical="bottom"/>
    </xf>
    <xf numFmtId="164" fontId="12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" fontId="14" fillId="0" borderId="0" applyAlignment="1" pivotButton="0" quotePrefix="0" xfId="0">
      <alignment horizontal="general" vertical="bottom"/>
    </xf>
    <xf numFmtId="166" fontId="9" fillId="4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left" vertical="bottom"/>
    </xf>
    <xf numFmtId="0" fontId="17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167" fontId="21" fillId="0" borderId="0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bottom"/>
    </xf>
    <xf numFmtId="167" fontId="20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24" fillId="0" borderId="0" applyAlignment="1" pivotButton="0" quotePrefix="0" xfId="0">
      <alignment horizontal="general" vertical="bottom"/>
    </xf>
    <xf numFmtId="164" fontId="24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1" fontId="21" fillId="0" borderId="0" applyAlignment="1" pivotButton="0" quotePrefix="0" xfId="0">
      <alignment horizontal="general" vertical="bottom"/>
    </xf>
    <xf numFmtId="166" fontId="26" fillId="5" borderId="0" applyAlignment="1" pivotButton="0" quotePrefix="0" xfId="0">
      <alignment horizontal="general" vertical="bottom"/>
    </xf>
    <xf numFmtId="1" fontId="26" fillId="5" borderId="0" applyAlignment="1" pivotButton="0" quotePrefix="0" xfId="0">
      <alignment horizontal="general" vertical="bottom"/>
    </xf>
    <xf numFmtId="164" fontId="24" fillId="5" borderId="0" applyAlignment="1" pivotButton="0" quotePrefix="0" xfId="0">
      <alignment horizontal="general" vertical="bottom"/>
    </xf>
    <xf numFmtId="166" fontId="12" fillId="0" borderId="0" applyAlignment="1" pivotButton="0" quotePrefix="0" xfId="0">
      <alignment horizontal="general" vertical="bottom"/>
    </xf>
    <xf numFmtId="164" fontId="28" fillId="0" borderId="0" applyAlignment="1" pivotButton="0" quotePrefix="0" xfId="0">
      <alignment horizontal="general" vertical="bottom"/>
    </xf>
    <xf numFmtId="0" fontId="29" fillId="0" borderId="0" applyAlignment="1" pivotButton="0" quotePrefix="0" xfId="0">
      <alignment horizontal="general" vertical="bottom"/>
    </xf>
    <xf numFmtId="164" fontId="29" fillId="0" borderId="0" applyAlignment="1" pivotButton="0" quotePrefix="0" xfId="0">
      <alignment horizontal="general" vertical="bottom"/>
    </xf>
    <xf numFmtId="0" fontId="28" fillId="0" borderId="0" applyAlignment="1" pivotButton="0" quotePrefix="0" xfId="0">
      <alignment horizontal="general" vertical="bottom"/>
    </xf>
    <xf numFmtId="166" fontId="8" fillId="4" borderId="0" applyAlignment="1" pivotButton="0" quotePrefix="0" xfId="0">
      <alignment horizontal="general" vertical="bottom"/>
    </xf>
    <xf numFmtId="0" fontId="30" fillId="0" borderId="0" applyAlignment="1" pivotButton="0" quotePrefix="0" xfId="0">
      <alignment horizontal="general" vertical="bottom"/>
    </xf>
    <xf numFmtId="166" fontId="13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ill>
        <patternFill>
          <bgColor rgb="FFE2EFDA"/>
        </patternFill>
      </fill>
    </dxf>
    <dxf>
      <fill>
        <patternFill>
          <bgColor rgb="FFFCE4E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C6600"/>
      <rgbColor rgb="FF800080"/>
      <rgbColor rgb="FF008080"/>
      <rgbColor rgb="FFB3B3B3"/>
      <rgbColor rgb="FF808080"/>
      <rgbColor rgb="FF9999FF"/>
      <rgbColor rgb="FF7030A0"/>
      <rgbColor rgb="FFFCE4EC"/>
      <rgbColor rgb="FFD6E4F0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70AD47"/>
      <rgbColor rgb="FFFFC000"/>
      <rgbColor rgb="FFBF8F00"/>
      <rgbColor rgb="FFED7D31"/>
      <rgbColor rgb="FF666666"/>
      <rgbColor rgb="FF999999"/>
      <rgbColor rgb="FF002060"/>
      <rgbColor rgb="FF00B050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Sustainability Transition: DP Funding vs Earned Revenue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areaChart>
        <grouping val="standard"/>
        <ser>
          <idx val="0"/>
          <order val="0"/>
          <tx>
            <strRef>
              <f>"DP Grants"</f>
              <strCache>
                <ptCount val="1"/>
                <pt idx="0">
                  <v>DP Grants</v>
                </pt>
              </strCache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 w="0">
              <a:solidFill>
                <a:srgbClr val="000000"/>
              </a:solidFill>
              <a:prstDash val="solid"/>
            </a:ln>
          </spPr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LeaderLines val="1"/>
          </dLbls>
          <cat>
            <multiLvlStrRef>
              <multiLvlStrCache>
                <lvl>
                  <pt idx="0">
                    <v>Y7</v>
                  </pt>
                </lvl>
                <lvl>
                  <pt idx="0">
                    <v>Y6</v>
                  </pt>
                </lvl>
                <lvl>
                  <pt idx="0">
                    <v>Y5</v>
                  </pt>
                </lvl>
                <lvl>
                  <pt idx="0">
                    <v>Y4</v>
                  </pt>
                </lvl>
                <lvl>
                  <pt idx="0">
                    <v>Y3</v>
                  </pt>
                </lvl>
                <lvl>
                  <pt idx="0">
                    <v>Y2</v>
                  </pt>
                </lvl>
                <lvl>
                  <pt idx="0">
                    <v>Y1</v>
                  </pt>
                </lvl>
              </multiLvlStrCache>
              <f>Charts!$B$4:$H$4</f>
            </multiLvlStrRef>
          </cat>
          <val>
            <numRef>
              <f>Charts!$B$5:$H$5</f>
              <numCache>
                <formatCode>\$#,##0.0;"($"#,##0.0\);\-</formatCode>
                <ptCount val="7"/>
                <pt idx="0">
                  <v>59.4</v>
                </pt>
                <pt idx="1">
                  <v>70.2</v>
                </pt>
                <pt idx="2">
                  <v>80.59999999999999</v>
                </pt>
                <pt idx="3">
                  <v>88</v>
                </pt>
                <pt idx="4">
                  <v>87.59999999999999</v>
                </pt>
                <pt idx="5">
                  <v>85.5</v>
                </pt>
                <pt idx="6">
                  <v>14.9</v>
                </pt>
              </numCache>
            </numRef>
          </val>
        </ser>
        <ser>
          <idx val="1"/>
          <order val="1"/>
          <tx>
            <strRef>
              <f>"SpoDit Revenue"</f>
              <strCache>
                <ptCount val="1"/>
                <pt idx="0">
                  <v>SpoDit Revenue</v>
                </pt>
              </strCache>
            </strRef>
          </tx>
          <spPr>
            <a:solidFill xmlns:a="http://schemas.openxmlformats.org/drawingml/2006/main">
              <a:srgbClr val="70ad47"/>
            </a:solidFill>
            <a:ln xmlns:a="http://schemas.openxmlformats.org/drawingml/2006/main" w="0">
              <a:solidFill>
                <a:srgbClr val="000000"/>
              </a:solidFill>
              <a:prstDash val="solid"/>
            </a:ln>
          </spPr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LeaderLines val="1"/>
          </dLbls>
          <cat>
            <multiLvlStrRef>
              <multiLvlStrCache>
                <lvl>
                  <pt idx="0">
                    <v>Y7</v>
                  </pt>
                </lvl>
                <lvl>
                  <pt idx="0">
                    <v>Y6</v>
                  </pt>
                </lvl>
                <lvl>
                  <pt idx="0">
                    <v>Y5</v>
                  </pt>
                </lvl>
                <lvl>
                  <pt idx="0">
                    <v>Y4</v>
                  </pt>
                </lvl>
                <lvl>
                  <pt idx="0">
                    <v>Y3</v>
                  </pt>
                </lvl>
                <lvl>
                  <pt idx="0">
                    <v>Y2</v>
                  </pt>
                </lvl>
                <lvl>
                  <pt idx="0">
                    <v>Y1</v>
                  </pt>
                </lvl>
              </multiLvlStrCache>
              <f>Charts!$B$4:$H$4</f>
            </multiLvlStrRef>
          </cat>
          <val>
            <numRef>
              <f>Charts!$B$6:$H$6</f>
              <numCache>
                <formatCode>\$#,##0.0;"($"#,##0.0\);\-</formatCode>
                <ptCount val="7"/>
                <pt idx="0">
                  <v>0</v>
                </pt>
                <pt idx="1">
                  <v>0</v>
                </pt>
                <pt idx="2">
                  <v>5</v>
                </pt>
                <pt idx="3">
                  <v>20</v>
                </pt>
                <pt idx="4">
                  <v>60</v>
                </pt>
                <pt idx="5">
                  <v>130</v>
                </pt>
                <pt idx="6">
                  <v>200</v>
                </pt>
              </numCache>
            </numRef>
          </val>
        </ser>
        <ser>
          <idx val="2"/>
          <order val="2"/>
          <tx>
            <strRef>
              <f>"Trademark Revenue"</f>
              <strCache>
                <ptCount val="1"/>
                <pt idx="0">
                  <v>Trademark Revenue</v>
                </pt>
              </strCache>
            </strRef>
          </tx>
          <spPr>
            <a:solidFill xmlns:a="http://schemas.openxmlformats.org/drawingml/2006/main">
              <a:srgbClr val="ffc000"/>
            </a:solidFill>
            <a:ln xmlns:a="http://schemas.openxmlformats.org/drawingml/2006/main" w="0">
              <a:solidFill>
                <a:srgbClr val="000000"/>
              </a:solidFill>
              <a:prstDash val="solid"/>
            </a:ln>
          </spPr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LeaderLines val="1"/>
          </dLbls>
          <cat>
            <multiLvlStrRef>
              <multiLvlStrCache>
                <lvl>
                  <pt idx="0">
                    <v>Y7</v>
                  </pt>
                </lvl>
                <lvl>
                  <pt idx="0">
                    <v>Y6</v>
                  </pt>
                </lvl>
                <lvl>
                  <pt idx="0">
                    <v>Y5</v>
                  </pt>
                </lvl>
                <lvl>
                  <pt idx="0">
                    <v>Y4</v>
                  </pt>
                </lvl>
                <lvl>
                  <pt idx="0">
                    <v>Y3</v>
                  </pt>
                </lvl>
                <lvl>
                  <pt idx="0">
                    <v>Y2</v>
                  </pt>
                </lvl>
                <lvl>
                  <pt idx="0">
                    <v>Y1</v>
                  </pt>
                </lvl>
              </multiLvlStrCache>
              <f>Charts!$B$4:$H$4</f>
            </multiLvlStrRef>
          </cat>
          <val>
            <numRef>
              <f>Charts!$B$7:$H$7</f>
              <numCache>
                <formatCode>\$#,##0.0;"($"#,##0.0\);\-</formatCode>
                <ptCount val="7"/>
                <pt idx="0">
                  <v>0</v>
                </pt>
                <pt idx="1">
                  <v>0</v>
                </pt>
                <pt idx="2">
                  <v>0.5</v>
                </pt>
                <pt idx="3">
                  <v>2.5</v>
                </pt>
                <pt idx="4">
                  <v>8</v>
                </pt>
                <pt idx="5">
                  <v>17</v>
                </pt>
                <pt idx="6">
                  <v>25</v>
                </pt>
              </numCache>
            </numRef>
          </val>
        </ser>
        <axId val="10"/>
        <axId val="100"/>
      </area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b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Annual DP Funding by Component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stacked"/>
        <varyColors val="0"/>
        <ser>
          <idx val="0"/>
          <order val="0"/>
          <tx>
            <strRef>
              <f>"V&amp;P_Core (Sun)"</f>
              <strCache>
                <ptCount val="1"/>
                <pt idx="0">
                  <v>V&amp;P_Core (Sun)</v>
                </pt>
              </strCache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 w="0">
              <a:solidFill>
                <a:srgbClr val="000000"/>
              </a:solidFill>
              <a:prstDash val="solid"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ctr"/>
            <showLegendKey val="0"/>
            <showVal val="0"/>
            <showCatName val="0"/>
            <showSerName val="0"/>
            <showPercent val="0"/>
            <showLeaderLines val="1"/>
          </dLbls>
          <cat>
            <multiLvlStrRef>
              <multiLvlStrCache>
                <lvl>
                  <pt idx="0">
                    <v>Y7</v>
                  </pt>
                </lvl>
                <lvl>
                  <pt idx="0">
                    <v>Y6</v>
                  </pt>
                </lvl>
                <lvl>
                  <pt idx="0">
                    <v>Y5</v>
                  </pt>
                </lvl>
                <lvl>
                  <pt idx="0">
                    <v>Y4</v>
                  </pt>
                </lvl>
                <lvl>
                  <pt idx="0">
                    <v>Y3</v>
                  </pt>
                </lvl>
                <lvl>
                  <pt idx="0">
                    <v>Y2</v>
                  </pt>
                </lvl>
                <lvl>
                  <pt idx="0">
                    <v>Y1</v>
                  </pt>
                </lvl>
              </multiLvlStrCache>
              <f>Charts!$B$4:$H$4</f>
            </multiLvlStrRef>
          </cat>
          <val>
            <numRef>
              <f>Charts!$B$9:$H$9</f>
              <numCache>
                <formatCode>\$#,##0.0;"($"#,##0.0\);\-</formatCode>
                <ptCount val="7"/>
                <pt idx="0">
                  <v>25</v>
                </pt>
                <pt idx="1">
                  <v>29</v>
                </pt>
                <pt idx="2">
                  <v>33.5</v>
                </pt>
                <pt idx="3">
                  <v>35.5</v>
                </pt>
                <pt idx="4">
                  <v>26</v>
                </pt>
                <pt idx="5">
                  <v>16</v>
                </pt>
                <pt idx="6">
                  <v>6</v>
                </pt>
              </numCache>
            </numRef>
          </val>
        </ser>
        <ser>
          <idx val="1"/>
          <order val="1"/>
          <tx>
            <strRef>
              <f>"Planet-Projects"</f>
              <strCache>
                <ptCount val="1"/>
                <pt idx="0">
                  <v>Planet-Projects</v>
                </pt>
              </strCache>
            </strRef>
          </tx>
          <spPr>
            <a:solidFill xmlns:a="http://schemas.openxmlformats.org/drawingml/2006/main">
              <a:srgbClr val="70ad47"/>
            </a:solidFill>
            <a:ln xmlns:a="http://schemas.openxmlformats.org/drawingml/2006/main" w="0">
              <a:solidFill>
                <a:srgbClr val="000000"/>
              </a:solidFill>
              <a:prstDash val="solid"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ctr"/>
            <showLegendKey val="0"/>
            <showVal val="0"/>
            <showCatName val="0"/>
            <showSerName val="0"/>
            <showPercent val="0"/>
            <showLeaderLines val="1"/>
          </dLbls>
          <cat>
            <multiLvlStrRef>
              <multiLvlStrCache>
                <lvl>
                  <pt idx="0">
                    <v>Y7</v>
                  </pt>
                </lvl>
                <lvl>
                  <pt idx="0">
                    <v>Y6</v>
                  </pt>
                </lvl>
                <lvl>
                  <pt idx="0">
                    <v>Y5</v>
                  </pt>
                </lvl>
                <lvl>
                  <pt idx="0">
                    <v>Y4</v>
                  </pt>
                </lvl>
                <lvl>
                  <pt idx="0">
                    <v>Y3</v>
                  </pt>
                </lvl>
                <lvl>
                  <pt idx="0">
                    <v>Y2</v>
                  </pt>
                </lvl>
                <lvl>
                  <pt idx="0">
                    <v>Y1</v>
                  </pt>
                </lvl>
              </multiLvlStrCache>
              <f>Charts!$B$4:$H$4</f>
            </multiLvlStrRef>
          </cat>
          <val>
            <numRef>
              <f>Charts!$B$10:$H$10</f>
              <numCache>
                <formatCode>\$#,##0.0;"($"#,##0.0\);\-</formatCode>
                <ptCount val="7"/>
                <pt idx="0">
                  <v>29.4</v>
                </pt>
                <pt idx="1">
                  <v>31.2</v>
                </pt>
                <pt idx="2">
                  <v>27.1</v>
                </pt>
                <pt idx="3">
                  <v>17.5</v>
                </pt>
                <pt idx="4">
                  <v>11.6</v>
                </pt>
                <pt idx="5">
                  <v>9.5</v>
                </pt>
                <pt idx="6">
                  <v>8.9</v>
                </pt>
              </numCache>
            </numRef>
          </val>
        </ser>
        <ser>
          <idx val="2"/>
          <order val="2"/>
          <tx>
            <strRef>
              <f>"Ecosystem Fund"</f>
              <strCache>
                <ptCount val="1"/>
                <pt idx="0">
                  <v>Ecosystem Fund</v>
                </pt>
              </strCache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 w="0">
              <a:solidFill>
                <a:srgbClr val="000000"/>
              </a:solidFill>
              <a:prstDash val="solid"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ctr"/>
            <showLegendKey val="0"/>
            <showVal val="0"/>
            <showCatName val="0"/>
            <showSerName val="0"/>
            <showPercent val="0"/>
            <showLeaderLines val="1"/>
          </dLbls>
          <cat>
            <multiLvlStrRef>
              <multiLvlStrCache>
                <lvl>
                  <pt idx="0">
                    <v>Y7</v>
                  </pt>
                </lvl>
                <lvl>
                  <pt idx="0">
                    <v>Y6</v>
                  </pt>
                </lvl>
                <lvl>
                  <pt idx="0">
                    <v>Y5</v>
                  </pt>
                </lvl>
                <lvl>
                  <pt idx="0">
                    <v>Y4</v>
                  </pt>
                </lvl>
                <lvl>
                  <pt idx="0">
                    <v>Y3</v>
                  </pt>
                </lvl>
                <lvl>
                  <pt idx="0">
                    <v>Y2</v>
                  </pt>
                </lvl>
                <lvl>
                  <pt idx="0">
                    <v>Y1</v>
                  </pt>
                </lvl>
              </multiLvlStrCache>
              <f>Charts!$B$4:$H$4</f>
            </multiLvlStrRef>
          </cat>
          <val>
            <numRef>
              <f>Charts!$B$11:$H$11</f>
              <numCache>
                <formatCode>\$#,##0.0;"($"#,##0.0\);\-</formatCode>
                <ptCount val="7"/>
                <pt idx="0">
                  <v>5</v>
                </pt>
                <pt idx="1">
                  <v>10</v>
                </pt>
                <pt idx="2">
                  <v>20</v>
                </pt>
                <pt idx="3">
                  <v>35</v>
                </pt>
                <pt idx="4">
                  <v>50</v>
                </pt>
                <pt idx="5">
                  <v>60</v>
                </pt>
                <pt idx="6">
                  <v>0</v>
                </pt>
              </numCache>
            </numRef>
          </val>
        </ser>
        <gapWidth val="150"/>
        <overlap val="100"/>
        <axId val="24546230"/>
        <axId val="58202296"/>
      </barChart>
      <catAx>
        <axId val="24546230"/>
        <scaling>
          <orientation val="minMax"/>
        </scaling>
        <delete val="0"/>
        <axPos val="b"/>
        <title>
          <tx>
            <rich>
              <a:bodyPr xmlns:a="http://schemas.openxmlformats.org/drawingml/2006/main" rot="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Year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0">
            <a:solidFill>
              <a:srgbClr val="b3b3b3"/>
            </a:solidFill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58202296"/>
        <crosses val="autoZero"/>
        <auto val="1"/>
        <lblAlgn val="ctr"/>
        <lblOffset val="100"/>
        <noMultiLvlLbl val="0"/>
      </catAx>
      <valAx>
        <axId val="58202296"/>
        <scaling>
          <orientation val="minMax"/>
        </scaling>
        <delete val="0"/>
        <axPos val="l"/>
        <majorGridlines>
          <spPr>
            <a:ln xmlns:a="http://schemas.openxmlformats.org/drawingml/2006/main" w="0">
              <a:solidFill>
                <a:srgbClr val="b3b3b3"/>
              </a:solidFill>
              <a:prstDash val="solid"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USD 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\$#,##0.0;&quot;($&quot;#,##0.0\);\-" sourceLinked="0"/>
        <majorTickMark val="none"/>
        <minorTickMark val="none"/>
        <tickLblPos val="nextTo"/>
        <spPr>
          <a:ln xmlns:a="http://schemas.openxmlformats.org/drawingml/2006/main" w="0">
            <a:solidFill>
              <a:srgbClr val="b3b3b3"/>
            </a:solidFill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24546230"/>
        <crosses val="autoZero"/>
        <crossBetween val="between"/>
      </valAx>
    </plotArea>
    <legend>
      <legendPos val="b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Net Surplus / (Deficit) by Year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clustered"/>
        <varyColors val="0"/>
        <ser>
          <idx val="0"/>
          <order val="0"/>
          <tx>
            <strRef>
              <f>"Net Surplus / (Deficit)"</f>
              <strCache>
                <ptCount val="1"/>
                <pt idx="0">
                  <v>Net Surplus / (Deficit)</v>
                </pt>
              </strCache>
            </strRef>
          </tx>
          <spPr>
            <a:solidFill xmlns:a="http://schemas.openxmlformats.org/drawingml/2006/main">
              <a:srgbClr val="7030a0"/>
            </a:solidFill>
            <a:ln xmlns:a="http://schemas.openxmlformats.org/drawingml/2006/main" w="0">
              <a:solidFill>
                <a:srgbClr val="000000"/>
              </a:solidFill>
              <a:prstDash val="solid"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multiLvlStrRef>
              <multiLvlStrCache>
                <lvl>
                  <pt idx="0">
                    <v>Y7</v>
                  </pt>
                </lvl>
                <lvl>
                  <pt idx="0">
                    <v>Y6</v>
                  </pt>
                </lvl>
                <lvl>
                  <pt idx="0">
                    <v>Y5</v>
                  </pt>
                </lvl>
                <lvl>
                  <pt idx="0">
                    <v>Y4</v>
                  </pt>
                </lvl>
                <lvl>
                  <pt idx="0">
                    <v>Y3</v>
                  </pt>
                </lvl>
                <lvl>
                  <pt idx="0">
                    <v>Y2</v>
                  </pt>
                </lvl>
                <lvl>
                  <pt idx="0">
                    <v>Y1</v>
                  </pt>
                </lvl>
              </multiLvlStrCache>
              <f>Charts!$B$4:$H$4</f>
            </multiLvlStrRef>
          </cat>
          <val>
            <numRef>
              <f>Charts!$B$12:$H$12</f>
              <numCache>
                <formatCode>\$#,##0.0;"($"#,##0.0\);\-</formatCode>
                <ptCount val="7"/>
                <pt idx="0">
                  <v>-1.00000000000001</v>
                </pt>
                <pt idx="1">
                  <v>-1.25</v>
                </pt>
                <pt idx="2">
                  <v>1</v>
                </pt>
                <pt idx="3">
                  <v>3.5</v>
                </pt>
                <pt idx="4">
                  <v>6</v>
                </pt>
                <pt idx="5">
                  <v>10.7</v>
                </pt>
                <pt idx="6">
                  <v>24.5</v>
                </pt>
              </numCache>
            </numRef>
          </val>
        </ser>
        <gapWidth val="150"/>
        <overlap val="0"/>
        <axId val="1102460"/>
        <axId val="41735998"/>
      </barChart>
      <catAx>
        <axId val="1102460"/>
        <scaling>
          <orientation val="minMax"/>
        </scaling>
        <delete val="0"/>
        <axPos val="b"/>
        <title>
          <tx>
            <rich>
              <a:bodyPr xmlns:a="http://schemas.openxmlformats.org/drawingml/2006/main" rot="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Year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0">
            <a:solidFill>
              <a:srgbClr val="b3b3b3"/>
            </a:solidFill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41735998"/>
        <crosses val="autoZero"/>
        <auto val="1"/>
        <lblAlgn val="ctr"/>
        <lblOffset val="100"/>
        <noMultiLvlLbl val="0"/>
      </catAx>
      <valAx>
        <axId val="41735998"/>
        <scaling>
          <orientation val="minMax"/>
        </scaling>
        <delete val="0"/>
        <axPos val="l"/>
        <majorGridlines>
          <spPr>
            <a:ln xmlns:a="http://schemas.openxmlformats.org/drawingml/2006/main" w="0">
              <a:solidFill>
                <a:srgbClr val="b3b3b3"/>
              </a:solidFill>
              <a:prstDash val="solid"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USD 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\$#,##0.0;&quot;($&quot;#,##0.0\);\-" sourceLinked="0"/>
        <majorTickMark val="none"/>
        <minorTickMark val="none"/>
        <tickLblPos val="nextTo"/>
        <spPr>
          <a:ln xmlns:a="http://schemas.openxmlformats.org/drawingml/2006/main" w="0">
            <a:solidFill>
              <a:srgbClr val="b3b3b3"/>
            </a:solidFill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1102460"/>
        <crosses val="autoZero"/>
        <crossBetween val="between"/>
      </valAx>
    </plotArea>
    <legend>
      <legendPos val="b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Model</author>
  </authors>
  <commentList>
    <comment ref="B12" authorId="0" shapeId="0">
      <text>
        <t>Conservative estimate: ~200M learners reached by RESPECT at maturity (2032). Africa has ~350M school-age children (K-12). Assumes ~57% RESPECT penetration across 55 AU member states by end of Phase 3. This is a scenario-testable input — change it to see the effect on cost-per-learner on the Dashboard.</t>
      </text>
    </comment>
    <comment ref="C40" authorId="0" shapeId="0">
      <text>
        <t>Assumption: ramp from $0 to $25M based on The Ask Section 2 &amp; 6. Profile is an estimate; annual values are scenario-testable inputs.</t>
      </text>
    </comment>
    <comment ref="B41" authorId="0" shapeId="0">
      <text>
        <t>The Ask Section 2 states platform OpEx at maturity is ~$25M/yr. Section 6 states trademark revenue reaches self-funding by 2032. No source table provides year-by-year trademark revenue. These values are scenario-testable inputs (yellow cells) that a reviewer can adjust.</t>
      </text>
    </comment>
  </commentList>
</comments>
</file>

<file path=xl/comments/comment2.xml><?xml version="1.0" encoding="utf-8"?>
<comments xmlns="http://schemas.openxmlformats.org/spreadsheetml/2006/main">
  <authors>
    <author>Model</author>
  </authors>
  <commentList>
    <comment ref="A17" authorId="0" shapeId="0">
      <text>
        <t>Variance arises because V&amp;P_Core Project Plan workstream totals ($180.55M) differ from The Ask Table 1 annual sum ($179.7M) by $0.85M — a rounding gap between two source documents. The workstream profiles are distributional estimates; The Ask annual totals are authoritative.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12</row>
      <rowOff>160560</rowOff>
    </from>
    <to>
      <col>7</col>
      <colOff>587160</colOff>
      <row>39</row>
      <rowOff>54720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0</col>
      <colOff>0</colOff>
      <row>29</row>
      <rowOff>160560</rowOff>
    </from>
    <to>
      <col>7</col>
      <colOff>587160</colOff>
      <row>56</row>
      <rowOff>54720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0</col>
      <colOff>0</colOff>
      <row>47</row>
      <rowOff>0</rowOff>
    </from>
    <to>
      <col>7</col>
      <colOff>587520</colOff>
      <row>73</row>
      <rowOff>84600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filterMode="0">
    <tabColor rgb="FF2F5496"/>
    <outlinePr summaryBelow="1" summaryRight="1"/>
    <pageSetUpPr fitToPage="1"/>
  </sheetPr>
  <dimension ref="A1:J4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42" customWidth="1" style="47" min="1" max="1"/>
    <col width="14" customWidth="1" style="47" min="2" max="2"/>
    <col width="16" customWidth="1" style="47" min="3" max="5"/>
    <col width="14" customWidth="1" style="47" min="6" max="10"/>
  </cols>
  <sheetData>
    <row r="1" ht="19.5" customHeight="1" s="48">
      <c r="A1" s="49" t="inlineStr">
        <is>
          <t>AFRICA'S EDTECH BREAKTHROUGH PROJECT</t>
        </is>
      </c>
    </row>
    <row r="2" ht="15" customHeight="1" s="48">
      <c r="A2" s="50" t="inlineStr">
        <is>
          <t>Integrated Financial Model — 7 Programme Years from Programme Start Date</t>
        </is>
      </c>
    </row>
    <row r="3" ht="15" customHeight="1" s="48">
      <c r="A3" s="51">
        <f>TEXT(Assumptions!B5,"YYYY-MM-DD")&amp;" to "&amp;TEXT(Assumptions!B6,"YYYY-MM-DD")&amp;" | All figures in USD millions"</f>
        <v/>
      </c>
    </row>
    <row r="4"/>
    <row r="5" ht="15" customHeight="1" s="48">
      <c r="A5" s="52" t="inlineStr">
        <is>
          <t>KEY METRICS</t>
        </is>
      </c>
      <c r="B5" s="53" t="n"/>
      <c r="C5" s="53" t="n"/>
      <c r="D5" s="53" t="n"/>
      <c r="E5" s="53" t="n"/>
      <c r="F5" s="53" t="n"/>
      <c r="G5" s="53" t="n"/>
      <c r="H5" s="53" t="n"/>
      <c r="I5" s="53" t="n"/>
      <c r="J5" s="53" t="n"/>
    </row>
    <row r="6" ht="15" customHeight="1" s="48">
      <c r="A6" s="54" t="inlineStr">
        <is>
          <t>Total DP Ask ($M)</t>
        </is>
      </c>
      <c r="C6" s="55">
        <f>'Sources of Funds'!I10</f>
        <v/>
      </c>
    </row>
    <row r="7" ht="15" customHeight="1" s="48">
      <c r="A7" s="54" t="inlineStr">
        <is>
          <t>Project Duration</t>
        </is>
      </c>
      <c r="C7" s="56">
        <f>Assumptions!B7&amp;" programme years"</f>
        <v/>
      </c>
    </row>
    <row r="8" ht="15" customHeight="1" s="48">
      <c r="A8" s="54" t="inlineStr">
        <is>
          <t>Sun-Project V&amp;P_Core ($M)</t>
        </is>
      </c>
      <c r="C8" s="55">
        <f>'Sources of Funds'!I7</f>
        <v/>
      </c>
    </row>
    <row r="9" ht="15" customHeight="1" s="48">
      <c r="A9" s="54" t="inlineStr">
        <is>
          <t>Planet-Projects ($M)</t>
        </is>
      </c>
      <c r="C9" s="55">
        <f>'Sources of Funds'!I8</f>
        <v/>
      </c>
    </row>
    <row r="10" ht="15" customHeight="1" s="48">
      <c r="A10" s="54" t="inlineStr">
        <is>
          <t>Ecosystem Fund DP Bridge ($M)</t>
        </is>
      </c>
      <c r="C10" s="55">
        <f>'Sources of Funds'!I9</f>
        <v/>
      </c>
    </row>
    <row r="11" ht="15" customHeight="1" s="48">
      <c r="A11" s="54" t="inlineStr">
        <is>
          <t>SpoDit Revenue at Maturity ($M/yr)</t>
        </is>
      </c>
      <c r="C11" s="55">
        <f>Assumptions!B26</f>
        <v/>
      </c>
    </row>
    <row r="12" ht="15" customHeight="1" s="48">
      <c r="A12" s="54" t="inlineStr">
        <is>
          <t>Platform OpEx at Maturity ($M/yr)</t>
        </is>
      </c>
      <c r="C12" s="55">
        <f>Assumptions!B24</f>
        <v/>
      </c>
    </row>
    <row r="13" ht="15" customHeight="1" s="48">
      <c r="A13" s="54" t="inlineStr">
        <is>
          <t>Total Cost per Pilot Country ($M)</t>
        </is>
      </c>
      <c r="C13" s="55">
        <f>'Sources of Funds'!I10/Assumptions!B10</f>
        <v/>
      </c>
    </row>
    <row r="14" ht="15" customHeight="1" s="48">
      <c r="A14" s="54" t="inlineStr">
        <is>
          <t>Total Cost per Learner at Maturity ($)</t>
        </is>
      </c>
      <c r="C14" s="57">
        <f>'Sources of Funds'!I10/Assumptions!B12</f>
        <v/>
      </c>
    </row>
    <row r="15" ht="15" customHeight="1" s="48">
      <c r="A15" s="54" t="inlineStr">
        <is>
          <t>SpoDit Sensitivity Factor</t>
        </is>
      </c>
      <c r="C15" s="58">
        <f>Assumptions!B29</f>
        <v/>
      </c>
    </row>
    <row r="16"/>
    <row r="17" ht="15" customHeight="1" s="48">
      <c r="A17" s="52" t="inlineStr">
        <is>
          <t>FUNDING TRANCHES</t>
        </is>
      </c>
      <c r="B17" s="53" t="n"/>
      <c r="C17" s="53" t="n"/>
      <c r="D17" s="53" t="n"/>
      <c r="E17" s="53" t="n"/>
      <c r="F17" s="53" t="n"/>
      <c r="G17" s="53" t="n"/>
    </row>
    <row r="18" ht="15" customHeight="1" s="48">
      <c r="A18" s="59" t="n"/>
      <c r="B18" s="59" t="inlineStr">
        <is>
          <t>Period</t>
        </is>
      </c>
      <c r="C18" s="59" t="inlineStr">
        <is>
          <t>V&amp;P_Core ($M)</t>
        </is>
      </c>
      <c r="D18" s="59" t="inlineStr">
        <is>
          <t>Planets ($M)</t>
        </is>
      </c>
      <c r="E18" s="59" t="inlineStr">
        <is>
          <t>Eco Fund ($M)</t>
        </is>
      </c>
      <c r="F18" s="59" t="inlineStr">
        <is>
          <t>Total ($M)</t>
        </is>
      </c>
    </row>
    <row r="19" ht="15" customHeight="1" s="48">
      <c r="A19" s="54" t="inlineStr">
        <is>
          <t>Tranche 1: Establish &amp; Early Scale</t>
        </is>
      </c>
      <c r="B19" s="60" t="inlineStr">
        <is>
          <t>Y1–Y2</t>
        </is>
      </c>
      <c r="C19" s="61">
        <f>'Sources of Funds'!B7+'Sources of Funds'!C7</f>
        <v/>
      </c>
      <c r="D19" s="61">
        <f>'Sources of Funds'!B8+'Sources of Funds'!C8</f>
        <v/>
      </c>
      <c r="E19" s="61">
        <f>'Sources of Funds'!B9+'Sources of Funds'!C9</f>
        <v/>
      </c>
      <c r="F19" s="62">
        <f>SUM(C19:E19)</f>
        <v/>
      </c>
    </row>
    <row r="20" ht="15" customHeight="1" s="48">
      <c r="A20" s="54" t="inlineStr">
        <is>
          <t>Tranche 2: Acceleration</t>
        </is>
      </c>
      <c r="B20" s="60" t="inlineStr">
        <is>
          <t>Y3–Y4</t>
        </is>
      </c>
      <c r="C20" s="61">
        <f>'Sources of Funds'!D7+'Sources of Funds'!E7</f>
        <v/>
      </c>
      <c r="D20" s="61">
        <f>'Sources of Funds'!D8+'Sources of Funds'!E8</f>
        <v/>
      </c>
      <c r="E20" s="61">
        <f>'Sources of Funds'!D9+'Sources of Funds'!E9</f>
        <v/>
      </c>
      <c r="F20" s="62">
        <f>SUM(C20:E20)</f>
        <v/>
      </c>
    </row>
    <row r="21" ht="15" customHeight="1" s="48">
      <c r="A21" s="54" t="inlineStr">
        <is>
          <t>Tranche 3: Maturity &amp; Transition</t>
        </is>
      </c>
      <c r="B21" s="60" t="inlineStr">
        <is>
          <t>Y5–Y7</t>
        </is>
      </c>
      <c r="C21" s="61">
        <f>'Sources of Funds'!F7+'Sources of Funds'!G7+'Sources of Funds'!H7</f>
        <v/>
      </c>
      <c r="D21" s="61">
        <f>'Sources of Funds'!F8+'Sources of Funds'!G8+'Sources of Funds'!H8</f>
        <v/>
      </c>
      <c r="E21" s="61">
        <f>'Sources of Funds'!F9+'Sources of Funds'!G9+'Sources of Funds'!H9</f>
        <v/>
      </c>
      <c r="F21" s="62">
        <f>SUM(C21:E21)</f>
        <v/>
      </c>
    </row>
    <row r="22" ht="15" customHeight="1" s="48">
      <c r="A22" s="63" t="inlineStr">
        <is>
          <t>TOTAL</t>
        </is>
      </c>
      <c r="B22" s="63" t="n"/>
      <c r="C22" s="64">
        <f>SUM(C19:C21)</f>
        <v/>
      </c>
      <c r="D22" s="64">
        <f>SUM(D19:D21)</f>
        <v/>
      </c>
      <c r="E22" s="64">
        <f>SUM(E19:E21)</f>
        <v/>
      </c>
      <c r="F22" s="64">
        <f>SUM(F19:F21)</f>
        <v/>
      </c>
    </row>
    <row r="23"/>
    <row r="24"/>
    <row r="25" ht="15" customHeight="1" s="48">
      <c r="A25" s="52" t="inlineStr">
        <is>
          <t>ANNUAL DP FUNDING PROFILE ($M)</t>
        </is>
      </c>
      <c r="B25" s="53" t="n"/>
      <c r="C25" s="53" t="n"/>
      <c r="D25" s="53" t="n"/>
      <c r="E25" s="53" t="n"/>
      <c r="F25" s="53" t="n"/>
      <c r="G25" s="53" t="n"/>
      <c r="H25" s="53" t="n"/>
      <c r="I25" s="53" t="n"/>
      <c r="J25" s="53" t="n"/>
    </row>
    <row r="26" ht="15" customHeight="1" s="48">
      <c r="A26" s="59" t="inlineStr">
        <is>
          <t>Component</t>
        </is>
      </c>
      <c r="B26" s="59" t="inlineStr">
        <is>
          <t>Y1</t>
        </is>
      </c>
      <c r="C26" s="59" t="inlineStr">
        <is>
          <t>Y2</t>
        </is>
      </c>
      <c r="D26" s="59" t="inlineStr">
        <is>
          <t>Y3</t>
        </is>
      </c>
      <c r="E26" s="59" t="inlineStr">
        <is>
          <t>Y4</t>
        </is>
      </c>
      <c r="F26" s="59" t="inlineStr">
        <is>
          <t>Y5</t>
        </is>
      </c>
      <c r="G26" s="59" t="inlineStr">
        <is>
          <t>Y6</t>
        </is>
      </c>
      <c r="H26" s="59" t="inlineStr">
        <is>
          <t>Y7</t>
        </is>
      </c>
      <c r="I26" s="59" t="inlineStr">
        <is>
          <t>Total</t>
        </is>
      </c>
    </row>
    <row r="27" ht="15" customHeight="1" s="48">
      <c r="A27" s="60" t="inlineStr">
        <is>
          <t>V&amp;P_Core (Sun)</t>
        </is>
      </c>
      <c r="B27" s="61">
        <f>'Sources of Funds'!B7</f>
        <v/>
      </c>
      <c r="C27" s="61">
        <f>'Sources of Funds'!C7</f>
        <v/>
      </c>
      <c r="D27" s="61">
        <f>'Sources of Funds'!D7</f>
        <v/>
      </c>
      <c r="E27" s="61">
        <f>'Sources of Funds'!E7</f>
        <v/>
      </c>
      <c r="F27" s="61">
        <f>'Sources of Funds'!F7</f>
        <v/>
      </c>
      <c r="G27" s="61">
        <f>'Sources of Funds'!G7</f>
        <v/>
      </c>
      <c r="H27" s="61">
        <f>'Sources of Funds'!H7</f>
        <v/>
      </c>
      <c r="I27" s="55">
        <f>'Sources of Funds'!I7</f>
        <v/>
      </c>
    </row>
    <row r="28" ht="15" customHeight="1" s="48">
      <c r="A28" s="60" t="inlineStr">
        <is>
          <t>Planet-Projects</t>
        </is>
      </c>
      <c r="B28" s="61">
        <f>'Sources of Funds'!B8</f>
        <v/>
      </c>
      <c r="C28" s="61">
        <f>'Sources of Funds'!C8</f>
        <v/>
      </c>
      <c r="D28" s="61">
        <f>'Sources of Funds'!D8</f>
        <v/>
      </c>
      <c r="E28" s="61">
        <f>'Sources of Funds'!E8</f>
        <v/>
      </c>
      <c r="F28" s="61">
        <f>'Sources of Funds'!F8</f>
        <v/>
      </c>
      <c r="G28" s="61">
        <f>'Sources of Funds'!G8</f>
        <v/>
      </c>
      <c r="H28" s="61">
        <f>'Sources of Funds'!H8</f>
        <v/>
      </c>
      <c r="I28" s="55">
        <f>'Sources of Funds'!I8</f>
        <v/>
      </c>
    </row>
    <row r="29" ht="15" customHeight="1" s="48">
      <c r="A29" s="60" t="inlineStr">
        <is>
          <t>Ecosystem Fund DP Bridge</t>
        </is>
      </c>
      <c r="B29" s="61">
        <f>'Sources of Funds'!B9</f>
        <v/>
      </c>
      <c r="C29" s="61">
        <f>'Sources of Funds'!C9</f>
        <v/>
      </c>
      <c r="D29" s="61">
        <f>'Sources of Funds'!D9</f>
        <v/>
      </c>
      <c r="E29" s="61">
        <f>'Sources of Funds'!E9</f>
        <v/>
      </c>
      <c r="F29" s="61">
        <f>'Sources of Funds'!F9</f>
        <v/>
      </c>
      <c r="G29" s="61">
        <f>'Sources of Funds'!G9</f>
        <v/>
      </c>
      <c r="H29" s="61">
        <f>'Sources of Funds'!H9</f>
        <v/>
      </c>
      <c r="I29" s="55">
        <f>'Sources of Funds'!I9</f>
        <v/>
      </c>
    </row>
    <row r="30" ht="15" customHeight="1" s="48">
      <c r="A30" s="63" t="inlineStr">
        <is>
          <t>Total DP Funding</t>
        </is>
      </c>
      <c r="B30" s="64">
        <f>SUM(B27:B29)</f>
        <v/>
      </c>
      <c r="C30" s="64">
        <f>SUM(C27:C29)</f>
        <v/>
      </c>
      <c r="D30" s="64">
        <f>SUM(D27:D29)</f>
        <v/>
      </c>
      <c r="E30" s="64">
        <f>SUM(E27:E29)</f>
        <v/>
      </c>
      <c r="F30" s="64">
        <f>SUM(F27:F29)</f>
        <v/>
      </c>
      <c r="G30" s="64">
        <f>SUM(G27:G29)</f>
        <v/>
      </c>
      <c r="H30" s="64">
        <f>SUM(H27:H29)</f>
        <v/>
      </c>
      <c r="I30" s="64">
        <f>SUM(I27:I29)</f>
        <v/>
      </c>
    </row>
    <row r="31" ht="15" customHeight="1" s="48">
      <c r="A31" s="60" t="inlineStr">
        <is>
          <t>Cumulative DP Funding</t>
        </is>
      </c>
      <c r="B31" s="65">
        <f>B30</f>
        <v/>
      </c>
      <c r="C31" s="65">
        <f>B31+C30</f>
        <v/>
      </c>
      <c r="D31" s="65">
        <f>C31+D30</f>
        <v/>
      </c>
      <c r="E31" s="65">
        <f>D31+E30</f>
        <v/>
      </c>
      <c r="F31" s="65">
        <f>E31+F30</f>
        <v/>
      </c>
      <c r="G31" s="65">
        <f>F31+G30</f>
        <v/>
      </c>
      <c r="H31" s="65">
        <f>G31+H30</f>
        <v/>
      </c>
    </row>
    <row r="32" ht="15" customHeight="1" s="48">
      <c r="A32" s="66" t="inlineStr">
        <is>
          <t>Calendar Year (approx)</t>
        </is>
      </c>
      <c r="B32" s="67">
        <f>YEAR(Assumptions!$B$5)+0</f>
        <v/>
      </c>
      <c r="C32" s="67">
        <f>YEAR(Assumptions!$B$5)+1</f>
        <v/>
      </c>
      <c r="D32" s="67">
        <f>YEAR(Assumptions!$B$5)+2</f>
        <v/>
      </c>
      <c r="E32" s="67">
        <f>YEAR(Assumptions!$B$5)+3</f>
        <v/>
      </c>
      <c r="F32" s="67">
        <f>YEAR(Assumptions!$B$5)+4</f>
        <v/>
      </c>
      <c r="G32" s="67">
        <f>YEAR(Assumptions!$B$5)+5</f>
        <v/>
      </c>
      <c r="H32" s="67">
        <f>YEAR(Assumptions!$B$5)+6</f>
        <v/>
      </c>
    </row>
    <row r="33" ht="15" customHeight="1" s="48">
      <c r="A33" s="52" t="inlineStr">
        <is>
          <t>SUSTAINABILITY TRANSITION</t>
        </is>
      </c>
      <c r="B33" s="53" t="n"/>
      <c r="C33" s="53" t="n"/>
      <c r="D33" s="53" t="n"/>
      <c r="E33" s="53" t="n"/>
      <c r="F33" s="53" t="n"/>
      <c r="G33" s="53" t="n"/>
      <c r="H33" s="53" t="n"/>
      <c r="I33" s="53" t="n"/>
      <c r="J33" s="53" t="n"/>
    </row>
    <row r="34" ht="15" customHeight="1" s="48">
      <c r="A34" s="54" t="inlineStr">
        <is>
          <t>Self-Funded % (Earned / Total Revenue)</t>
        </is>
      </c>
      <c r="B34" s="68">
        <f>'Revenue &amp; Sustainability'!B23</f>
        <v/>
      </c>
      <c r="C34" s="68">
        <f>'Revenue &amp; Sustainability'!C23</f>
        <v/>
      </c>
      <c r="D34" s="68">
        <f>'Revenue &amp; Sustainability'!D23</f>
        <v/>
      </c>
      <c r="E34" s="68">
        <f>'Revenue &amp; Sustainability'!E23</f>
        <v/>
      </c>
      <c r="F34" s="68">
        <f>'Revenue &amp; Sustainability'!F23</f>
        <v/>
      </c>
      <c r="G34" s="68">
        <f>'Revenue &amp; Sustainability'!G23</f>
        <v/>
      </c>
      <c r="H34" s="68">
        <f>'Revenue &amp; Sustainability'!H23</f>
        <v/>
      </c>
    </row>
    <row r="35" ht="15" customHeight="1" s="48">
      <c r="A35" s="60" t="inlineStr">
        <is>
          <t>SpoDit Revenue ($M)</t>
        </is>
      </c>
      <c r="B35" s="61">
        <f>'Revenue &amp; Sustainability'!B7</f>
        <v/>
      </c>
      <c r="C35" s="61">
        <f>'Revenue &amp; Sustainability'!C7</f>
        <v/>
      </c>
      <c r="D35" s="61">
        <f>'Revenue &amp; Sustainability'!D7</f>
        <v/>
      </c>
      <c r="E35" s="61">
        <f>'Revenue &amp; Sustainability'!E7</f>
        <v/>
      </c>
      <c r="F35" s="61">
        <f>'Revenue &amp; Sustainability'!F7</f>
        <v/>
      </c>
      <c r="G35" s="61">
        <f>'Revenue &amp; Sustainability'!G7</f>
        <v/>
      </c>
      <c r="H35" s="61">
        <f>'Revenue &amp; Sustainability'!H7</f>
        <v/>
      </c>
    </row>
    <row r="36" ht="15" customHeight="1" s="48">
      <c r="A36" s="60" t="inlineStr">
        <is>
          <t>Trademark Revenue ($M)</t>
        </is>
      </c>
      <c r="B36" s="61">
        <f>'Revenue &amp; Sustainability'!B13</f>
        <v/>
      </c>
      <c r="C36" s="61">
        <f>'Revenue &amp; Sustainability'!C13</f>
        <v/>
      </c>
      <c r="D36" s="61">
        <f>'Revenue &amp; Sustainability'!D13</f>
        <v/>
      </c>
      <c r="E36" s="61">
        <f>'Revenue &amp; Sustainability'!E13</f>
        <v/>
      </c>
      <c r="F36" s="61">
        <f>'Revenue &amp; Sustainability'!F13</f>
        <v/>
      </c>
      <c r="G36" s="61">
        <f>'Revenue &amp; Sustainability'!G13</f>
        <v/>
      </c>
      <c r="H36" s="61">
        <f>'Revenue &amp; Sustainability'!H13</f>
        <v/>
      </c>
    </row>
    <row r="37" ht="15" customHeight="1" s="48">
      <c r="A37" s="54" t="inlineStr">
        <is>
          <t>Net Surplus / (Deficit) ($M)</t>
        </is>
      </c>
      <c r="B37" s="55">
        <f>'Statement of Activities'!B20</f>
        <v/>
      </c>
      <c r="C37" s="55">
        <f>'Statement of Activities'!C20</f>
        <v/>
      </c>
      <c r="D37" s="55">
        <f>'Statement of Activities'!D20</f>
        <v/>
      </c>
      <c r="E37" s="55">
        <f>'Statement of Activities'!E20</f>
        <v/>
      </c>
      <c r="F37" s="55">
        <f>'Statement of Activities'!F20</f>
        <v/>
      </c>
      <c r="G37" s="55">
        <f>'Statement of Activities'!G20</f>
        <v/>
      </c>
      <c r="H37" s="55">
        <f>'Statement of Activities'!H20</f>
        <v/>
      </c>
    </row>
    <row r="38"/>
    <row r="39" ht="15" customHeight="1" s="48">
      <c r="A39" s="52" t="inlineStr">
        <is>
          <t>TRANCHE DECISION GATES — from The Ask, Section 9</t>
        </is>
      </c>
      <c r="B39" s="53" t="n"/>
      <c r="C39" s="53" t="n"/>
      <c r="D39" s="53" t="n"/>
      <c r="E39" s="53" t="n"/>
      <c r="F39" s="53" t="n"/>
      <c r="G39" s="53" t="n"/>
      <c r="H39" s="53" t="n"/>
      <c r="I39" s="53" t="n"/>
      <c r="J39" s="53" t="n"/>
    </row>
    <row r="40" ht="15" customHeight="1" s="48">
      <c r="A40" s="54" t="inlineStr">
        <is>
          <t>Tranche 1 → 2 Gate (end Y2)</t>
        </is>
      </c>
      <c r="C40" s="69" t="inlineStr">
        <is>
          <t>Platform readiness, institutional formation (incl. GEOS), early adoption in pilot countries, delivery capacity, Stakeholder Alignment momentum.</t>
        </is>
      </c>
    </row>
    <row r="41" ht="15" customHeight="1" s="48">
      <c r="A41" s="54" t="inlineStr">
        <is>
          <t>Tranche 2 → 3 Gate (end Y4)</t>
        </is>
      </c>
      <c r="C41" s="69" t="inlineStr">
        <is>
          <t>Accelerating adoption, ecosystem depth, operational use of outcome assurance, revenue framework validated (revenue ramp begins Y3), SpoDit viability confirmed.</t>
        </is>
      </c>
    </row>
    <row r="42" ht="15" customHeight="1" s="48">
      <c r="A42" s="54" t="inlineStr">
        <is>
          <t>Tranche 3 Exit (end Y7)</t>
        </is>
      </c>
      <c r="C42" s="69" t="inlineStr">
        <is>
          <t>Transition to self-funding confirmed, institutional hand-offs complete, clean sunset of time-bounded coordination.</t>
        </is>
      </c>
    </row>
    <row r="43"/>
    <row r="44" ht="15" customHeight="1" s="48">
      <c r="A44" s="70" t="inlineStr">
        <is>
          <t>Scenario Levers →</t>
        </is>
      </c>
    </row>
    <row r="45" ht="15" customHeight="1" s="48">
      <c r="A45" s="71" t="inlineStr">
        <is>
          <t>SpoDit Sensitivity Factor (Assumptions B29)</t>
        </is>
      </c>
    </row>
    <row r="46" ht="15" customHeight="1" s="48">
      <c r="A46" s="71" t="inlineStr">
        <is>
          <t>Funded Tranches Toggle (Assumptions B30)</t>
        </is>
      </c>
    </row>
    <row r="47" ht="15" customHeight="1" s="48">
      <c r="A47" s="66" t="inlineStr">
        <is>
          <t>Change these values to run what-if scenarios. Results update across all sheets automatically.</t>
        </is>
      </c>
    </row>
  </sheetData>
  <conditionalFormatting sqref="B34:H34">
    <cfRule type="cellIs" rank="0" priority="2" equalAverage="0" operator="greaterThanOrEqual" aboveAverage="0" dxfId="0" text="" percent="0" bottom="0">
      <formula>0.5</formula>
    </cfRule>
  </conditionalFormatting>
  <conditionalFormatting sqref="B37:H37">
    <cfRule type="cellIs" rank="0" priority="3" equalAverage="0" operator="lessThan" aboveAverage="0" dxfId="1" text="" percent="0" bottom="0">
      <formula>0</formula>
    </cfRule>
  </conditionalFormatting>
  <hyperlinks>
    <hyperlink ref="A45" location="Assumptions!B29" display="SpoDit Sensitivity Factor (Assumptions B29)"/>
    <hyperlink ref="A46" location="Assumptions!B30" display="Funded Tranches Toggle (Assumptions B30)"/>
  </hyperlinks>
  <printOptions horizontalCentered="0" verticalCentered="0" headings="0" gridLines="0" gridLinesSet="1"/>
  <pageMargins left="0.5" right="0.5" top="0.5" bottom="0.5" header="0.511811023622047" footer="0.511811023622047"/>
  <pageSetup orientation="landscape" paperSize="9" scale="100" fitToHeight="0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C000"/>
    <outlinePr summaryBelow="1" summaryRight="1"/>
    <pageSetUpPr fitToPage="1"/>
  </sheetPr>
  <dimension ref="A1:I5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50" customWidth="1" style="47" min="1" max="1"/>
    <col width="16" customWidth="1" style="47" min="2" max="3"/>
    <col width="14" customWidth="1" style="47" min="4" max="9"/>
  </cols>
  <sheetData>
    <row r="1" ht="17.25" customHeight="1" s="48">
      <c r="A1" s="72" t="inlineStr">
        <is>
          <t>ASSUMPTIONS &amp; PARAMETERS</t>
        </is>
      </c>
    </row>
    <row r="2" ht="15" customHeight="1" s="48">
      <c r="A2" s="73" t="inlineStr">
        <is>
          <t>Blue = hardcoded input  |  Black = formula  |  Green = cross-sheet link  |  Yellow background = key scenario lever</t>
        </is>
      </c>
    </row>
    <row r="3"/>
    <row r="4" ht="15" customHeight="1" s="48">
      <c r="A4" s="52" t="inlineStr">
        <is>
          <t>General Parameters</t>
        </is>
      </c>
      <c r="B4" s="53" t="n"/>
      <c r="C4" s="53" t="n"/>
      <c r="D4" s="53" t="n"/>
      <c r="E4" s="53" t="n"/>
    </row>
    <row r="5" ht="15" customHeight="1" s="48">
      <c r="A5" s="74" t="inlineStr">
        <is>
          <t>Programme Start Date</t>
        </is>
      </c>
      <c r="B5" s="75" t="n">
        <v>46296</v>
      </c>
      <c r="C5" s="76" t="inlineStr">
        <is>
          <t>Source: To be confirmed. Default Q4 2026.</t>
        </is>
      </c>
    </row>
    <row r="6" ht="15" customHeight="1" s="48">
      <c r="A6" s="74" t="inlineStr">
        <is>
          <t>Programme End Date (derived)</t>
        </is>
      </c>
      <c r="B6" s="77">
        <f>DATE(YEAR(B5)+7,MONTH(B5),DAY(B5))-1</f>
        <v/>
      </c>
      <c r="C6" s="78" t="inlineStr">
        <is>
          <t>7 years from Programme Start Date</t>
        </is>
      </c>
    </row>
    <row r="7" ht="15" customHeight="1" s="48">
      <c r="A7" s="60" t="inlineStr">
        <is>
          <t>Project duration (programme years)</t>
        </is>
      </c>
      <c r="B7" s="79" t="n">
        <v>7</v>
      </c>
      <c r="C7" s="78" t="inlineStr">
        <is>
          <t>Source: The Ask (Essay 27)</t>
        </is>
      </c>
    </row>
    <row r="8" ht="15" customHeight="1" s="48">
      <c r="A8" s="60" t="inlineStr">
        <is>
          <t>Currency</t>
        </is>
      </c>
      <c r="B8" s="79" t="inlineStr">
        <is>
          <t>USD</t>
        </is>
      </c>
    </row>
    <row r="9" ht="15" customHeight="1" s="48">
      <c r="A9" s="60" t="inlineStr">
        <is>
          <t>Units</t>
        </is>
      </c>
      <c r="B9" s="79" t="inlineStr">
        <is>
          <t>Millions ($M)</t>
        </is>
      </c>
    </row>
    <row r="10" ht="15" customHeight="1" s="48">
      <c r="A10" s="60" t="inlineStr">
        <is>
          <t>Pilot countries (Phase 1)</t>
        </is>
      </c>
      <c r="B10" s="79" t="n">
        <v>6</v>
      </c>
      <c r="C10" s="78" t="inlineStr">
        <is>
          <t>Source: The Ask, Section 1</t>
        </is>
      </c>
    </row>
    <row r="11" ht="15" customHeight="1" s="48">
      <c r="A11" s="60" t="inlineStr">
        <is>
          <t>Target countries at maturity</t>
        </is>
      </c>
      <c r="B11" s="79" t="n">
        <v>44</v>
      </c>
      <c r="C11" s="78" t="inlineStr">
        <is>
          <t>At least 80% of AU Member States (44 countries)</t>
        </is>
      </c>
    </row>
    <row r="12" ht="15" customHeight="1" s="48">
      <c r="A12" s="60" t="inlineStr">
        <is>
          <t>Estimated learner population at maturity (M)</t>
        </is>
      </c>
      <c r="B12" s="79" t="n">
        <v>200</v>
      </c>
      <c r="C12" s="78" t="inlineStr">
        <is>
          <t>Source: Essay series; conservative estimate of RESPECT-reached learners at programme maturity (Y7)</t>
        </is>
      </c>
    </row>
    <row r="13"/>
    <row r="14" ht="15" customHeight="1" s="48">
      <c r="A14" s="52" t="inlineStr">
        <is>
          <t>Tranche Structure ($M) — from The Ask, Section 9</t>
        </is>
      </c>
      <c r="B14" s="53" t="n"/>
      <c r="C14" s="53" t="n"/>
      <c r="D14" s="53" t="n"/>
      <c r="E14" s="53" t="n"/>
    </row>
    <row r="15" ht="15" customHeight="1" s="48">
      <c r="A15" s="60" t="inlineStr">
        <is>
          <t>Tranche 1: Establish &amp; Early Scale (Y1–Y2)</t>
        </is>
      </c>
      <c r="B15" s="80" t="n">
        <v>129.6</v>
      </c>
    </row>
    <row r="16" ht="15" customHeight="1" s="48">
      <c r="A16" s="60" t="inlineStr">
        <is>
          <t>Tranche 2: Acceleration (Y3–Y4)</t>
        </is>
      </c>
      <c r="B16" s="80" t="n">
        <v>168.6</v>
      </c>
    </row>
    <row r="17" ht="15" customHeight="1" s="48">
      <c r="A17" s="60" t="inlineStr">
        <is>
          <t>Tranche 3: Maturity &amp; Transition (Y5–Y7)</t>
        </is>
      </c>
      <c r="B17" s="80" t="n">
        <v>188</v>
      </c>
    </row>
    <row r="18" ht="15" customHeight="1" s="48">
      <c r="A18" s="54" t="inlineStr">
        <is>
          <t>Total (Tranche presentation figures)</t>
        </is>
      </c>
      <c r="B18" s="62">
        <f>SUM(B15:B17)</f>
        <v/>
      </c>
    </row>
    <row r="19" ht="15" customHeight="1" s="48">
      <c r="A19" s="81" t="inlineStr">
        <is>
          <t>Note: Tranche figures ($486.2M) now match the annual detail sum. The Canon grand total ($488.2M)</t>
        </is>
      </c>
    </row>
    <row r="20" ht="15" customHeight="1" s="48">
      <c r="A20" s="81" t="inlineStr">
        <is>
          <t>uses ceiling-rounded V&amp;P_Core ($173M vs $171M annual sum); the $2M rounding gap is documented.</t>
        </is>
      </c>
    </row>
    <row r="21" ht="15" customHeight="1" s="48">
      <c r="A21" s="81" t="inlineStr">
        <is>
          <t>PP budgets include a 7% coordination levy funding the AUDA-NEPAD EdTech Task Force (Essay 27).</t>
        </is>
      </c>
    </row>
    <row r="22"/>
    <row r="23" ht="15" customHeight="1" s="48">
      <c r="A23" s="52" t="inlineStr">
        <is>
          <t>Platform &amp; Revenue Maturity Targets</t>
        </is>
      </c>
      <c r="B23" s="53" t="n"/>
      <c r="C23" s="53" t="n"/>
      <c r="D23" s="53" t="n"/>
      <c r="E23" s="53" t="n"/>
    </row>
    <row r="24" ht="15" customHeight="1" s="48">
      <c r="A24" s="60" t="inlineStr">
        <is>
          <t>Platform OpEx at maturity ($M/yr)</t>
        </is>
      </c>
      <c r="B24" s="80" t="n">
        <v>25</v>
      </c>
      <c r="C24" s="78" t="inlineStr">
        <is>
          <t>Source: The Ask Section 2; comparable to Moodle ~$24M, DHIS2 ~$23M, Open edX ~$25–30M</t>
        </is>
      </c>
    </row>
    <row r="25" ht="15" customHeight="1" s="48">
      <c r="A25" s="60" t="inlineStr">
        <is>
          <t>Trademark rev self-funding year</t>
        </is>
      </c>
      <c r="B25" s="82" t="inlineStr">
        <is>
          <t>Y7</t>
        </is>
      </c>
      <c r="C25" s="78" t="inlineStr">
        <is>
          <t>Source: The Ask, Section 6</t>
        </is>
      </c>
    </row>
    <row r="26" ht="15" customHeight="1" s="48">
      <c r="A26" s="60" t="inlineStr">
        <is>
          <t>SpoDit revenue at maturity ($M/yr)</t>
        </is>
      </c>
      <c r="B26" s="80" t="n">
        <v>200</v>
      </c>
      <c r="C26" s="78" t="inlineStr">
        <is>
          <t>Source: SpoDits Essay (Essay 9), Section 6</t>
        </is>
      </c>
    </row>
    <row r="27" ht="15" customHeight="1" s="48">
      <c r="A27" s="60" t="inlineStr">
        <is>
          <t>SpoDit full takeover year</t>
        </is>
      </c>
      <c r="B27" s="82" t="inlineStr">
        <is>
          <t>Y7</t>
        </is>
      </c>
      <c r="C27" s="78" t="inlineStr">
        <is>
          <t>Source: SpoDits Essay, Section 6</t>
        </is>
      </c>
    </row>
    <row r="28"/>
    <row r="29" ht="15" customHeight="1" s="48">
      <c r="A29" s="54" t="inlineStr">
        <is>
          <t>SpoDit Revenue Sensitivity Factor</t>
        </is>
      </c>
      <c r="B29" s="83" t="n">
        <v>1</v>
      </c>
      <c r="C29" s="78" t="inlineStr">
        <is>
          <t>Set to 100% for base case. Change to test scenarios (e.g., 50% = SpoDits reach half of target).</t>
        </is>
      </c>
    </row>
    <row r="30" ht="15" customHeight="1" s="48">
      <c r="A30" s="54" t="inlineStr">
        <is>
          <t>Funded Tranches (1, 2, or 3)</t>
        </is>
      </c>
      <c r="B30" s="84" t="n">
        <v>3</v>
      </c>
      <c r="C30" s="78" t="inlineStr">
        <is>
          <t>Set to 3 for base case (all tranches). Set to 1 or 2 to model partial funding scenarios.</t>
        </is>
      </c>
    </row>
    <row r="31" ht="15" customHeight="1" s="48">
      <c r="A31" s="52" t="inlineStr">
        <is>
          <t>SpoDit Revenue Ramp ($M) — from SpoDits Essay, Section 6</t>
        </is>
      </c>
      <c r="B31" s="53" t="n"/>
      <c r="C31" s="53" t="n"/>
      <c r="D31" s="53" t="n"/>
      <c r="E31" s="53" t="n"/>
      <c r="F31" s="53" t="n"/>
      <c r="G31" s="53" t="n"/>
      <c r="H31" s="53" t="n"/>
      <c r="I31" s="53" t="n"/>
    </row>
    <row r="32" ht="15" customHeight="1" s="48">
      <c r="A32" s="59" t="n"/>
      <c r="B32" s="59" t="inlineStr">
        <is>
          <t>Y1</t>
        </is>
      </c>
      <c r="C32" s="59" t="inlineStr">
        <is>
          <t>Y2</t>
        </is>
      </c>
      <c r="D32" s="59" t="inlineStr">
        <is>
          <t>Y3</t>
        </is>
      </c>
      <c r="E32" s="59" t="inlineStr">
        <is>
          <t>Y4</t>
        </is>
      </c>
      <c r="F32" s="59" t="inlineStr">
        <is>
          <t>Y5</t>
        </is>
      </c>
      <c r="G32" s="59" t="inlineStr">
        <is>
          <t>Y6</t>
        </is>
      </c>
      <c r="H32" s="59" t="inlineStr">
        <is>
          <t>Y7</t>
        </is>
      </c>
      <c r="I32" s="59" t="inlineStr">
        <is>
          <t>Total</t>
        </is>
      </c>
    </row>
    <row r="33" ht="15" customHeight="1" s="48">
      <c r="A33" s="60" t="inlineStr">
        <is>
          <t>SpoDit Revenue (base case)</t>
        </is>
      </c>
      <c r="B33" s="80" t="n">
        <v>0</v>
      </c>
      <c r="C33" s="80" t="n">
        <v>0</v>
      </c>
      <c r="D33" s="80" t="n">
        <v>5</v>
      </c>
      <c r="E33" s="80" t="n">
        <v>20</v>
      </c>
      <c r="F33" s="80" t="n">
        <v>60</v>
      </c>
      <c r="G33" s="80" t="n">
        <v>130</v>
      </c>
      <c r="H33" s="80" t="n">
        <v>200</v>
      </c>
      <c r="I33" s="62">
        <f>SUM(B33:H33)</f>
        <v/>
      </c>
    </row>
    <row r="34" ht="15" customHeight="1" s="48">
      <c r="A34" s="54" t="inlineStr">
        <is>
          <t>SpoDit Revenue (scenario-adjusted)</t>
        </is>
      </c>
      <c r="B34" s="62">
        <f>B33*$B$29</f>
        <v/>
      </c>
      <c r="C34" s="62">
        <f>C33*$B$29</f>
        <v/>
      </c>
      <c r="D34" s="62">
        <f>D33*$B$29</f>
        <v/>
      </c>
      <c r="E34" s="62">
        <f>E33*$B$29</f>
        <v/>
      </c>
      <c r="F34" s="62">
        <f>F33*$B$29</f>
        <v/>
      </c>
      <c r="G34" s="62">
        <f>G33*$B$29</f>
        <v/>
      </c>
      <c r="H34" s="62">
        <f>H33*$B$29</f>
        <v/>
      </c>
      <c r="I34" s="62">
        <f>SUM(B34:H34)</f>
        <v/>
      </c>
    </row>
    <row r="35" ht="15" customHeight="1" s="48">
      <c r="A35" s="60" t="inlineStr">
        <is>
          <t>Ecosystem Fund DP Bridge</t>
        </is>
      </c>
      <c r="B35" s="80" t="n">
        <v>5</v>
      </c>
      <c r="C35" s="80" t="n">
        <v>10</v>
      </c>
      <c r="D35" s="80" t="n">
        <v>20</v>
      </c>
      <c r="E35" s="80" t="n">
        <v>35</v>
      </c>
      <c r="F35" s="80" t="n">
        <v>50</v>
      </c>
      <c r="G35" s="80" t="n">
        <v>60</v>
      </c>
      <c r="H35" s="80" t="n">
        <v>0</v>
      </c>
      <c r="I35" s="62">
        <f>SUM(B35:H35)</f>
        <v/>
      </c>
    </row>
    <row r="36" ht="15" customHeight="1" s="48">
      <c r="A36" s="54" t="inlineStr">
        <is>
          <t>Total Ecosystem Funding (SpoDit + DP)</t>
        </is>
      </c>
      <c r="B36" s="62">
        <f>B34+B35</f>
        <v/>
      </c>
      <c r="C36" s="62">
        <f>C34+C35</f>
        <v/>
      </c>
      <c r="D36" s="62">
        <f>D34+D35</f>
        <v/>
      </c>
      <c r="E36" s="62">
        <f>E34+E35</f>
        <v/>
      </c>
      <c r="F36" s="62">
        <f>F34+F35</f>
        <v/>
      </c>
      <c r="G36" s="62">
        <f>G34+G35</f>
        <v/>
      </c>
      <c r="H36" s="62">
        <f>H34+H35</f>
        <v/>
      </c>
      <c r="I36" s="62">
        <f>SUM(B36:H36)</f>
        <v/>
      </c>
    </row>
    <row r="37"/>
    <row r="38" ht="15" customHeight="1" s="48">
      <c r="A38" s="52" t="inlineStr">
        <is>
          <t>Platform Trademark &amp; Certification Revenue Ramp ($M)</t>
        </is>
      </c>
      <c r="B38" s="53" t="n"/>
      <c r="C38" s="53" t="n"/>
      <c r="D38" s="53" t="n"/>
      <c r="E38" s="53" t="n"/>
      <c r="F38" s="53" t="n"/>
      <c r="G38" s="53" t="n"/>
      <c r="H38" s="53" t="n"/>
      <c r="I38" s="53" t="n"/>
    </row>
    <row r="39" ht="15" customHeight="1" s="48">
      <c r="A39" s="59" t="n"/>
      <c r="B39" s="59" t="inlineStr">
        <is>
          <t>Y1</t>
        </is>
      </c>
      <c r="C39" s="59" t="inlineStr">
        <is>
          <t>Y2</t>
        </is>
      </c>
      <c r="D39" s="59" t="inlineStr">
        <is>
          <t>Y3</t>
        </is>
      </c>
      <c r="E39" s="59" t="inlineStr">
        <is>
          <t>Y4</t>
        </is>
      </c>
      <c r="F39" s="59" t="inlineStr">
        <is>
          <t>Y5</t>
        </is>
      </c>
      <c r="G39" s="59" t="inlineStr">
        <is>
          <t>Y6</t>
        </is>
      </c>
      <c r="H39" s="59" t="inlineStr">
        <is>
          <t>Y7</t>
        </is>
      </c>
      <c r="I39" s="59" t="inlineStr">
        <is>
          <t>Total</t>
        </is>
      </c>
    </row>
    <row r="40" ht="15" customHeight="1" s="48">
      <c r="A40" s="60" t="inlineStr">
        <is>
          <t>Trademark &amp; Certification Revenue</t>
        </is>
      </c>
      <c r="B40" s="85" t="n">
        <v>0</v>
      </c>
      <c r="C40" s="85" t="n">
        <v>0</v>
      </c>
      <c r="D40" s="85" t="n">
        <v>0.5</v>
      </c>
      <c r="E40" s="85" t="n">
        <v>2.5</v>
      </c>
      <c r="F40" s="85" t="n">
        <v>8</v>
      </c>
      <c r="G40" s="85" t="n">
        <v>17</v>
      </c>
      <c r="H40" s="85" t="n">
        <v>25</v>
      </c>
      <c r="I40" s="62">
        <f>SUM(B40:H40)</f>
        <v/>
      </c>
    </row>
    <row r="41" ht="15" customHeight="1" s="48">
      <c r="A41" s="81" t="inlineStr">
        <is>
          <t>Note: Revenue ramps follow an S-curve from zero (Tranche 1) to target values at Y7. No revenue in Y1–Y2 (pilot scale insufficient).</t>
        </is>
      </c>
      <c r="B41" t="n"/>
    </row>
    <row r="42" ht="15" customHeight="1" s="48">
      <c r="A42" s="52" t="inlineStr">
        <is>
          <t>V&amp;P_Core Annual Targets ($M) — from The Ask (Essay 27), Table 1</t>
        </is>
      </c>
      <c r="B42" s="53" t="n"/>
      <c r="C42" s="53" t="n"/>
      <c r="D42" s="53" t="n"/>
      <c r="E42" s="53" t="n"/>
      <c r="F42" s="53" t="n"/>
      <c r="G42" s="53" t="n"/>
      <c r="H42" s="53" t="n"/>
      <c r="I42" s="53" t="n"/>
    </row>
    <row r="43" ht="15" customHeight="1" s="48">
      <c r="A43" s="59" t="n"/>
      <c r="B43" s="59" t="inlineStr">
        <is>
          <t>Y1</t>
        </is>
      </c>
      <c r="C43" s="59" t="inlineStr">
        <is>
          <t>Y2</t>
        </is>
      </c>
      <c r="D43" s="59" t="inlineStr">
        <is>
          <t>Y3</t>
        </is>
      </c>
      <c r="E43" s="59" t="inlineStr">
        <is>
          <t>Y4</t>
        </is>
      </c>
      <c r="F43" s="59" t="inlineStr">
        <is>
          <t>Y5</t>
        </is>
      </c>
      <c r="G43" s="59" t="inlineStr">
        <is>
          <t>Y6</t>
        </is>
      </c>
      <c r="H43" s="59" t="inlineStr">
        <is>
          <t>Y7</t>
        </is>
      </c>
      <c r="I43" s="59" t="inlineStr">
        <is>
          <t>Total</t>
        </is>
      </c>
    </row>
    <row r="44" ht="15" customHeight="1" s="48">
      <c r="A44" s="60" t="inlineStr">
        <is>
          <t>V&amp;P_Core (The Ask Table 1)</t>
        </is>
      </c>
      <c r="B44" s="80" t="n">
        <v>25</v>
      </c>
      <c r="C44" s="80" t="n">
        <v>29</v>
      </c>
      <c r="D44" s="80" t="n">
        <v>33.5</v>
      </c>
      <c r="E44" s="80" t="n">
        <v>35.5</v>
      </c>
      <c r="F44" s="80" t="n">
        <v>26</v>
      </c>
      <c r="G44" s="80" t="n">
        <v>16</v>
      </c>
      <c r="H44" s="80" t="n">
        <v>6</v>
      </c>
      <c r="I44" s="62">
        <f>SUM(B44:H44)</f>
        <v/>
      </c>
    </row>
    <row r="45"/>
    <row r="46" ht="15" customHeight="1" s="48">
      <c r="A46" s="52" t="inlineStr">
        <is>
          <t>Key Model Notes</t>
        </is>
      </c>
      <c r="B46" s="53" t="n"/>
      <c r="C46" s="53" t="n"/>
      <c r="D46" s="53" t="n"/>
      <c r="E46" s="53" t="n"/>
    </row>
    <row r="47" ht="15" customHeight="1" s="48">
      <c r="A47" s="69" t="inlineStr">
        <is>
          <t>• Programme years Y1–Y7 are full 12-month periods starting from the Programme Start Date.</t>
        </is>
      </c>
    </row>
    <row r="48" ht="15" customHeight="1" s="48">
      <c r="A48" s="69" t="inlineStr">
        <is>
          <t>• Annual phasing of Planet-Projects: levied values (×1.07) from The Ask Table 2 (Essay 27), plus EdTech Task Force PP.</t>
        </is>
      </c>
    </row>
    <row r="49" ht="15" customHeight="1" s="48">
      <c r="A49" s="69" t="inlineStr">
        <is>
          <t>• V&amp;P_Core annual targets: exact values from The Ask Table 1 (Essay 27).</t>
        </is>
      </c>
    </row>
    <row r="50" ht="15" customHeight="1" s="48">
      <c r="A50" s="69" t="inlineStr">
        <is>
          <t>• V&amp;P_Core workstream distribution: estimated profiles constrained by workstream budgets.</t>
        </is>
      </c>
    </row>
    <row r="51" ht="15" customHeight="1" s="48">
      <c r="A51" s="69" t="inlineStr">
        <is>
          <t>• Workstream totals ($180.55M) from V&amp;P_Core Project Plan exceed The Ask sum ($171M); variance of $9.55M flagged.</t>
        </is>
      </c>
    </row>
    <row r="52" ht="15" customHeight="1" s="48">
      <c r="A52" s="69" t="inlineStr">
        <is>
          <t>• SpoDit revenue ramp: from SpoDits Essay (Essay 9), Section 6.</t>
        </is>
      </c>
    </row>
    <row r="53" ht="15" customHeight="1" s="48">
      <c r="A53" s="69" t="inlineStr">
        <is>
          <t>• Ecosystem Fund DP Bridge: from SpoDits Essay and The Ask Table 1.</t>
        </is>
      </c>
    </row>
    <row r="54" ht="15" customHeight="1" s="48">
      <c r="A54" s="69" t="inlineStr">
        <is>
          <t>• Platform OpEx maturity benchmark: Moodle HQ ~$24M, DHIS2/HISP ~$23M, Open edX ~$20M.</t>
        </is>
      </c>
    </row>
    <row r="55" ht="15" customHeight="1" s="48">
      <c r="A55" s="69" t="inlineStr">
        <is>
          <t>• Three-Pillar Governance: AUDA-NEPAD (Political), Fiduciary Trustee TBD, Spix Foundation (Technical).</t>
        </is>
      </c>
    </row>
  </sheetData>
  <dataValidations count="3">
    <dataValidation sqref="B29" showDropDown="0" showInputMessage="1" showErrorMessage="0" allowBlank="1" promptTitle="SpoDit Sensitivity Factor" prompt="Enter a multiplier (0.0–2.0). 1.0 = base case. 0.5 = SpoDits reach only 50% of projected revenue. Effect cascades through Revenue &amp; Sustainability → Statement of Activities → Cash Flow → Dashboard." type="decimal" errorStyle="stop" operator="between">
      <formula1>0</formula1>
      <formula2>2</formula2>
    </dataValidation>
    <dataValidation sqref="B30" showDropDown="0" showInputMessage="1" showErrorMessage="0" allowBlank="1" promptTitle="Funded Tranches Toggle" prompt="Enter 1, 2, or 3. Controls how many tranches are funded on the Sources of Funds sheet. 1 = Tranche 1 only. 2 = Tranches 1–2. 3 = All tranches. NOTE: This adjusts DP inflows only; expenditure remains unchanged to show the funding gap." type="whole" errorStyle="stop" operator="between">
      <formula1>1</formula1>
      <formula2>3</formula2>
    </dataValidation>
    <dataValidation sqref="B5" showDropDown="0" showInputMessage="1" showErrorMessage="0" allowBlank="0" promptTitle="Programme Start Date" prompt="Enter the date of first funding disbursement (YYYY-MM-DD). Programme Year 1 begins on this date. All 7 programme years are full 12-month periods. Default: 2026-10-01." type="date" errorStyle="stop" operator="between">
      <formula1>2025-1-1</formula1>
      <formula2>2030-12-31</formula2>
    </dataValidation>
  </dataValidations>
  <printOptions horizontalCentered="0" verticalCentered="0" headings="0" gridLines="0" gridLinesSet="1"/>
  <pageMargins left="0.5" right="0.5" top="0.5" bottom="0.5" header="0.511811023622047" footer="0.511811023622047"/>
  <pageSetup orientation="landscape" paperSize="9" scale="100" fitToHeight="0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 filterMode="0">
    <tabColor rgb="FF4472C4"/>
    <outlinePr summaryBelow="1" summaryRight="1"/>
    <pageSetUpPr fitToPage="1"/>
  </sheetPr>
  <dimension ref="A1:I3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38" customWidth="1" style="47" min="1" max="1"/>
    <col width="14" customWidth="1" style="47" min="2" max="9"/>
  </cols>
  <sheetData>
    <row r="1" ht="17.25" customHeight="1" s="48">
      <c r="A1" s="72" t="inlineStr">
        <is>
          <t>SOURCES OF FUNDS — DEVELOPMENT PARTNER FUNDING</t>
        </is>
      </c>
    </row>
    <row r="2" ht="15" customHeight="1" s="48">
      <c r="A2" s="78" t="inlineStr">
        <is>
          <t>USD Millions — From The Ask (Essay 27), Tables 1 &amp; 2. PP budgets include 7% coordination levy.</t>
        </is>
      </c>
    </row>
    <row r="3"/>
    <row r="4" ht="15" customHeight="1" s="48">
      <c r="A4" s="59" t="inlineStr">
        <is>
          <t>Component</t>
        </is>
      </c>
      <c r="B4" s="59" t="inlineStr">
        <is>
          <t>Y1</t>
        </is>
      </c>
      <c r="C4" s="59" t="inlineStr">
        <is>
          <t>Y2</t>
        </is>
      </c>
      <c r="D4" s="59" t="inlineStr">
        <is>
          <t>Y3</t>
        </is>
      </c>
      <c r="E4" s="59" t="inlineStr">
        <is>
          <t>Y4</t>
        </is>
      </c>
      <c r="F4" s="59" t="inlineStr">
        <is>
          <t>Y5</t>
        </is>
      </c>
      <c r="G4" s="59" t="inlineStr">
        <is>
          <t>Y6</t>
        </is>
      </c>
      <c r="H4" s="59" t="inlineStr">
        <is>
          <t>Y7</t>
        </is>
      </c>
      <c r="I4" s="59" t="inlineStr">
        <is>
          <t>Total</t>
        </is>
      </c>
    </row>
    <row r="5" ht="15" customHeight="1" s="48">
      <c r="A5" s="52" t="inlineStr">
        <is>
          <t>DP Funding by Major Component ($M)</t>
        </is>
      </c>
      <c r="B5" s="53" t="n"/>
      <c r="C5" s="53" t="n"/>
      <c r="D5" s="53" t="n"/>
      <c r="E5" s="53" t="n"/>
      <c r="F5" s="53" t="n"/>
      <c r="G5" s="53" t="n"/>
      <c r="H5" s="53" t="n"/>
      <c r="I5" s="53" t="n"/>
    </row>
    <row r="6"/>
    <row r="7" ht="15" customHeight="1" s="48">
      <c r="A7" s="60" t="inlineStr">
        <is>
          <t>V&amp;P_Core (Sun-Project)</t>
        </is>
      </c>
      <c r="B7" s="61">
        <f>Assumptions!B44</f>
        <v/>
      </c>
      <c r="C7" s="61">
        <f>Assumptions!C44</f>
        <v/>
      </c>
      <c r="D7" s="61">
        <f>Assumptions!D44</f>
        <v/>
      </c>
      <c r="E7" s="61">
        <f>Assumptions!E44</f>
        <v/>
      </c>
      <c r="F7" s="61">
        <f>Assumptions!F44</f>
        <v/>
      </c>
      <c r="G7" s="61">
        <f>Assumptions!G44</f>
        <v/>
      </c>
      <c r="H7" s="61">
        <f>Assumptions!H44</f>
        <v/>
      </c>
      <c r="I7" s="62">
        <f>SUM(B7:H7)</f>
        <v/>
      </c>
    </row>
    <row r="8" ht="15" customHeight="1" s="48">
      <c r="A8" s="60" t="inlineStr">
        <is>
          <t>Planet-Projects (Total)</t>
        </is>
      </c>
      <c r="B8" s="80" t="n">
        <v>29.4</v>
      </c>
      <c r="C8" s="80" t="n">
        <v>31.2</v>
      </c>
      <c r="D8" s="80" t="n">
        <v>27.1</v>
      </c>
      <c r="E8" s="80" t="n">
        <v>17.5</v>
      </c>
      <c r="F8" s="80" t="n">
        <v>11.6</v>
      </c>
      <c r="G8" s="80" t="n">
        <v>9.5</v>
      </c>
      <c r="H8" s="80" t="n">
        <v>8.9</v>
      </c>
      <c r="I8" s="62">
        <f>SUM(B8:H8)</f>
        <v/>
      </c>
    </row>
    <row r="9" ht="15" customHeight="1" s="48">
      <c r="A9" s="60" t="inlineStr">
        <is>
          <t>Ecosystem Fund DP Bridge</t>
        </is>
      </c>
      <c r="B9" s="61">
        <f>Assumptions!B35</f>
        <v/>
      </c>
      <c r="C9" s="61">
        <f>Assumptions!C35</f>
        <v/>
      </c>
      <c r="D9" s="61">
        <f>Assumptions!D35</f>
        <v/>
      </c>
      <c r="E9" s="61">
        <f>Assumptions!E35</f>
        <v/>
      </c>
      <c r="F9" s="61">
        <f>Assumptions!F35</f>
        <v/>
      </c>
      <c r="G9" s="61">
        <f>Assumptions!G35</f>
        <v/>
      </c>
      <c r="H9" s="61">
        <f>Assumptions!H35</f>
        <v/>
      </c>
      <c r="I9" s="62">
        <f>SUM(B9:H9)</f>
        <v/>
      </c>
    </row>
    <row r="10" ht="15" customHeight="1" s="48">
      <c r="A10" s="63" t="inlineStr">
        <is>
          <t>TOTAL DP FUNDING</t>
        </is>
      </c>
      <c r="B10" s="64">
        <f>SUM(B7:B9)</f>
        <v/>
      </c>
      <c r="C10" s="64">
        <f>SUM(C7:C9)</f>
        <v/>
      </c>
      <c r="D10" s="64">
        <f>SUM(D7:D9)</f>
        <v/>
      </c>
      <c r="E10" s="64">
        <f>SUM(E7:E9)</f>
        <v/>
      </c>
      <c r="F10" s="64">
        <f>SUM(F7:F9)</f>
        <v/>
      </c>
      <c r="G10" s="64">
        <f>SUM(G7:G9)</f>
        <v/>
      </c>
      <c r="H10" s="64">
        <f>SUM(H7:H9)</f>
        <v/>
      </c>
      <c r="I10" s="64">
        <f>SUM(I7:I9)</f>
        <v/>
      </c>
    </row>
    <row r="11" ht="15" customHeight="1" s="48">
      <c r="A11" s="60" t="inlineStr">
        <is>
          <t>Cumulative DP Funding</t>
        </is>
      </c>
      <c r="B11" s="65">
        <f>B10</f>
        <v/>
      </c>
      <c r="C11" s="65">
        <f>B11+C10</f>
        <v/>
      </c>
      <c r="D11" s="65">
        <f>C11+D10</f>
        <v/>
      </c>
      <c r="E11" s="65">
        <f>D11+E10</f>
        <v/>
      </c>
      <c r="F11" s="65">
        <f>E11+F10</f>
        <v/>
      </c>
      <c r="G11" s="65">
        <f>F11+G10</f>
        <v/>
      </c>
      <c r="H11" s="65">
        <f>G11+H10</f>
        <v/>
      </c>
    </row>
    <row r="12"/>
    <row r="13" ht="15" customHeight="1" s="48">
      <c r="A13" s="52" t="inlineStr">
        <is>
          <t>DP Funding as % of Annual Total</t>
        </is>
      </c>
      <c r="B13" s="53" t="n"/>
      <c r="C13" s="53" t="n"/>
      <c r="D13" s="53" t="n"/>
      <c r="E13" s="53" t="n"/>
      <c r="F13" s="53" t="n"/>
      <c r="G13" s="53" t="n"/>
      <c r="H13" s="53" t="n"/>
      <c r="I13" s="53" t="n"/>
    </row>
    <row r="14" ht="15" customHeight="1" s="48">
      <c r="A14" s="60" t="inlineStr">
        <is>
          <t>V&amp;P_Core (Sun-Project)</t>
        </is>
      </c>
      <c r="B14" s="86">
        <f>IF(B10=0,0,B7/B10)</f>
        <v/>
      </c>
      <c r="C14" s="86">
        <f>IF(C10=0,0,C7/C10)</f>
        <v/>
      </c>
      <c r="D14" s="86">
        <f>IF(D10=0,0,D7/D10)</f>
        <v/>
      </c>
      <c r="E14" s="86">
        <f>IF(E10=0,0,E7/E10)</f>
        <v/>
      </c>
      <c r="F14" s="86">
        <f>IF(F10=0,0,F7/F10)</f>
        <v/>
      </c>
      <c r="G14" s="86">
        <f>IF(G10=0,0,G7/G10)</f>
        <v/>
      </c>
      <c r="H14" s="86">
        <f>IF(H10=0,0,H7/H10)</f>
        <v/>
      </c>
    </row>
    <row r="15" ht="15" customHeight="1" s="48">
      <c r="A15" s="60" t="inlineStr">
        <is>
          <t>Planet-Projects (Total)</t>
        </is>
      </c>
      <c r="B15" s="86">
        <f>IF(B10=0,0,B8/B10)</f>
        <v/>
      </c>
      <c r="C15" s="86">
        <f>IF(C10=0,0,C8/C10)</f>
        <v/>
      </c>
      <c r="D15" s="86">
        <f>IF(D10=0,0,D8/D10)</f>
        <v/>
      </c>
      <c r="E15" s="86">
        <f>IF(E10=0,0,E8/E10)</f>
        <v/>
      </c>
      <c r="F15" s="86">
        <f>IF(F10=0,0,F8/F10)</f>
        <v/>
      </c>
      <c r="G15" s="86">
        <f>IF(G10=0,0,G8/G10)</f>
        <v/>
      </c>
      <c r="H15" s="86">
        <f>IF(H10=0,0,H8/H10)</f>
        <v/>
      </c>
    </row>
    <row r="16" ht="15" customHeight="1" s="48">
      <c r="A16" s="60" t="inlineStr">
        <is>
          <t>Ecosystem Fund DP Bridge</t>
        </is>
      </c>
      <c r="B16" s="86">
        <f>IF(B10=0,0,B9/B10)</f>
        <v/>
      </c>
      <c r="C16" s="86">
        <f>IF(C10=0,0,C9/C10)</f>
        <v/>
      </c>
      <c r="D16" s="86">
        <f>IF(D10=0,0,D9/D10)</f>
        <v/>
      </c>
      <c r="E16" s="86">
        <f>IF(E10=0,0,E9/E10)</f>
        <v/>
      </c>
      <c r="F16" s="86">
        <f>IF(F10=0,0,F9/F10)</f>
        <v/>
      </c>
      <c r="G16" s="86">
        <f>IF(G10=0,0,G9/G10)</f>
        <v/>
      </c>
      <c r="H16" s="86">
        <f>IF(H10=0,0,H9/H10)</f>
        <v/>
      </c>
    </row>
    <row r="17"/>
    <row r="18" ht="15" customHeight="1" s="48">
      <c r="A18" s="52" t="inlineStr">
        <is>
          <t>Tranche Allocation ($M) — computed from annual detail</t>
        </is>
      </c>
      <c r="B18" s="53" t="n"/>
      <c r="C18" s="53" t="n"/>
      <c r="D18" s="53" t="n"/>
      <c r="E18" s="53" t="n"/>
      <c r="F18" s="53" t="n"/>
      <c r="G18" s="53" t="n"/>
      <c r="H18" s="53" t="n"/>
      <c r="I18" s="53" t="n"/>
    </row>
    <row r="19" ht="15" customHeight="1" s="48">
      <c r="A19" s="60" t="inlineStr">
        <is>
          <t>Tranche 1 (Y1–Y2)</t>
        </is>
      </c>
      <c r="B19" s="62">
        <f>B10+C10</f>
        <v/>
      </c>
    </row>
    <row r="20" ht="15" customHeight="1" s="48">
      <c r="A20" s="60" t="inlineStr">
        <is>
          <t>Tranche 2 (Y3–Y4)</t>
        </is>
      </c>
      <c r="B20" s="62">
        <f>D10+E10</f>
        <v/>
      </c>
    </row>
    <row r="21" ht="15" customHeight="1" s="48">
      <c r="A21" s="60" t="inlineStr">
        <is>
          <t>Tranche 3 (Y5–Y7)</t>
        </is>
      </c>
      <c r="B21" s="62">
        <f>F10+G10+H10</f>
        <v/>
      </c>
    </row>
    <row r="22" ht="15" customHeight="1" s="48">
      <c r="A22" s="54" t="inlineStr">
        <is>
          <t>Total (computed)</t>
        </is>
      </c>
      <c r="B22" s="62">
        <f>SUM(B19:B21)</f>
        <v/>
      </c>
    </row>
    <row r="23" ht="15" customHeight="1" s="48">
      <c r="A23" s="78" t="inlineStr">
        <is>
          <t>vs Assumptions tranche total</t>
        </is>
      </c>
      <c r="B23" s="87">
        <f>B22-Assumptions!B18</f>
        <v/>
      </c>
      <c r="C23" s="81" t="inlineStr">
        <is>
          <t>Difference reflects rounding between presentation-level and detail-level figures in The Ask</t>
        </is>
      </c>
    </row>
    <row r="24"/>
    <row r="25" ht="15" customHeight="1" s="48">
      <c r="A25" s="52" t="inlineStr">
        <is>
          <t>TRANCHE-ADJUSTED DP FUNDING ($M) — reflects Funded Tranches toggle on Assumptions</t>
        </is>
      </c>
      <c r="B25" s="53" t="n"/>
      <c r="C25" s="53" t="n"/>
      <c r="D25" s="53" t="n"/>
      <c r="E25" s="53" t="n"/>
      <c r="F25" s="53" t="n"/>
      <c r="G25" s="53" t="n"/>
      <c r="H25" s="53" t="n"/>
      <c r="I25" s="53" t="n"/>
    </row>
    <row r="26" ht="15" customHeight="1" s="48">
      <c r="A26" s="59" t="inlineStr">
        <is>
          <t>Component</t>
        </is>
      </c>
      <c r="B26" s="59" t="inlineStr">
        <is>
          <t>Y1</t>
        </is>
      </c>
      <c r="C26" s="59" t="inlineStr">
        <is>
          <t>Y2</t>
        </is>
      </c>
      <c r="D26" s="59" t="inlineStr">
        <is>
          <t>Y3</t>
        </is>
      </c>
      <c r="E26" s="59" t="inlineStr">
        <is>
          <t>Y4</t>
        </is>
      </c>
      <c r="F26" s="59" t="inlineStr">
        <is>
          <t>Y5</t>
        </is>
      </c>
      <c r="G26" s="59" t="inlineStr">
        <is>
          <t>Y6</t>
        </is>
      </c>
      <c r="H26" s="59" t="inlineStr">
        <is>
          <t>Y7</t>
        </is>
      </c>
      <c r="I26" s="59" t="inlineStr">
        <is>
          <t>Total</t>
        </is>
      </c>
    </row>
    <row r="27" ht="15" customHeight="1" s="48">
      <c r="A27" s="54" t="inlineStr">
        <is>
          <t>Tranche-Adjusted Total DP</t>
        </is>
      </c>
      <c r="B27" s="62">
        <f>IF(Assumptions!$B$30&gt;=1,B10,0)</f>
        <v/>
      </c>
      <c r="C27" s="62">
        <f>IF(Assumptions!$B$30&gt;=1,C10,0)</f>
        <v/>
      </c>
      <c r="D27" s="62">
        <f>IF(Assumptions!$B$30&gt;=2,D10,0)</f>
        <v/>
      </c>
      <c r="E27" s="62">
        <f>IF(Assumptions!$B$30&gt;=2,E10,0)</f>
        <v/>
      </c>
      <c r="F27" s="62">
        <f>IF(Assumptions!$B$30&gt;=3,F10,0)</f>
        <v/>
      </c>
      <c r="G27" s="62">
        <f>IF(Assumptions!$B$30&gt;=3,G10,0)</f>
        <v/>
      </c>
      <c r="H27" s="62">
        <f>IF(Assumptions!$B$30&gt;=3,H10,0)</f>
        <v/>
      </c>
      <c r="I27" s="62">
        <f>SUM(B27:H27)</f>
        <v/>
      </c>
    </row>
    <row r="28" ht="15" customHeight="1" s="48">
      <c r="A28" s="60" t="inlineStr">
        <is>
          <t>Cumulative (Tranche-Adjusted)</t>
        </is>
      </c>
      <c r="B28" s="65">
        <f>B27</f>
        <v/>
      </c>
      <c r="C28" s="65">
        <f>B28+C27</f>
        <v/>
      </c>
      <c r="D28" s="65">
        <f>C28+D27</f>
        <v/>
      </c>
      <c r="E28" s="65">
        <f>D28+E27</f>
        <v/>
      </c>
      <c r="F28" s="65">
        <f>E28+F27</f>
        <v/>
      </c>
      <c r="G28" s="65">
        <f>F28+G27</f>
        <v/>
      </c>
      <c r="H28" s="65">
        <f>G28+H27</f>
        <v/>
      </c>
    </row>
    <row r="29" ht="15" customHeight="1" s="48">
      <c r="A29" s="88" t="inlineStr">
        <is>
          <t>Funding Gap vs Full Ask</t>
        </is>
      </c>
      <c r="I29" s="89">
        <f>I10-I27</f>
        <v/>
      </c>
    </row>
    <row r="30" ht="15" customHeight="1" s="48">
      <c r="A30" s="81" t="inlineStr">
        <is>
          <t>Note: The tranche toggle zeros out DP inflows for unfunded tranches but does not reduce expenditure.</t>
        </is>
      </c>
    </row>
    <row r="31" ht="15" customHeight="1" s="48">
      <c r="A31" s="81" t="inlineStr">
        <is>
          <t>This is intentional: it shows the funding gap, which is what a Development Partner needs to see.</t>
        </is>
      </c>
    </row>
    <row r="32" ht="15" customHeight="1" s="48">
      <c r="A32" s="81" t="inlineStr">
        <is>
          <t>A "Tranche 1 only" scenario means $124.9M funded against the full cost plan — the gap quantifies what remains unfunded.</t>
        </is>
      </c>
    </row>
  </sheetData>
  <printOptions horizontalCentered="0" verticalCentered="0" headings="0" gridLines="0" gridLinesSet="1"/>
  <pageMargins left="0.5" right="0.5" top="0.5" bottom="0.5" header="0.511811023622047" footer="0.511811023622047"/>
  <pageSetup orientation="landscape" paperSize="9" scale="100" fitToHeight="0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ED7D31"/>
    <outlinePr summaryBelow="1" summaryRight="1"/>
    <pageSetUpPr fitToPage="1"/>
  </sheetPr>
  <dimension ref="A1:J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38" customWidth="1" style="47" min="1" max="1"/>
    <col width="16" customWidth="1" style="47" min="2" max="2"/>
    <col width="14" customWidth="1" style="47" min="3" max="9"/>
    <col width="16" customWidth="1" style="47" min="10" max="10"/>
  </cols>
  <sheetData>
    <row r="1" ht="17.25" customHeight="1" s="48">
      <c r="A1" s="72" t="inlineStr">
        <is>
          <t>V&amp;P_CORE (SUN-PROJECT) — WORKSTREAM DETAIL</t>
        </is>
      </c>
    </row>
    <row r="2" ht="15" customHeight="1" s="48">
      <c r="A2" s="78" t="inlineStr">
        <is>
          <t>USD Millions — ~$181M workstream planning estimates over 7 years (Canon Ask: $171M annual sum / $173M ceiling-rounded)</t>
        </is>
      </c>
    </row>
    <row r="3"/>
    <row r="4" ht="15" customHeight="1" s="48">
      <c r="A4" s="59" t="inlineStr">
        <is>
          <t>Workstream</t>
        </is>
      </c>
      <c r="B4" s="59" t="inlineStr">
        <is>
          <t>Budget ($M)</t>
        </is>
      </c>
      <c r="C4" s="59" t="inlineStr">
        <is>
          <t>Y1</t>
        </is>
      </c>
      <c r="D4" s="59" t="inlineStr">
        <is>
          <t>Y2</t>
        </is>
      </c>
      <c r="E4" s="59" t="inlineStr">
        <is>
          <t>Y3</t>
        </is>
      </c>
      <c r="F4" s="59" t="inlineStr">
        <is>
          <t>Y4</t>
        </is>
      </c>
      <c r="G4" s="59" t="inlineStr">
        <is>
          <t>Y5</t>
        </is>
      </c>
      <c r="H4" s="59" t="inlineStr">
        <is>
          <t>Y6</t>
        </is>
      </c>
      <c r="I4" s="59" t="inlineStr">
        <is>
          <t>Y7</t>
        </is>
      </c>
      <c r="J4" s="59" t="inlineStr">
        <is>
          <t>Sum (Check)</t>
        </is>
      </c>
    </row>
    <row r="5" ht="15" customHeight="1" s="48">
      <c r="A5" s="60" t="inlineStr">
        <is>
          <t>Platform Development (DP Bridge)</t>
        </is>
      </c>
      <c r="B5" s="80" t="n">
        <v>91</v>
      </c>
      <c r="C5" s="80" t="n">
        <v>12</v>
      </c>
      <c r="D5" s="80" t="n">
        <v>15</v>
      </c>
      <c r="E5" s="80" t="n">
        <v>18</v>
      </c>
      <c r="F5" s="80" t="n">
        <v>20</v>
      </c>
      <c r="G5" s="80" t="n">
        <v>15</v>
      </c>
      <c r="H5" s="80" t="n">
        <v>11</v>
      </c>
      <c r="I5" s="80" t="n">
        <v>0</v>
      </c>
      <c r="J5" s="62">
        <f>SUM(C5:I5)</f>
        <v/>
      </c>
    </row>
    <row r="6" ht="15" customHeight="1" s="48">
      <c r="A6" s="60" t="inlineStr">
        <is>
          <t>Stakeholder Alignment Programs (SAPs)</t>
        </is>
      </c>
      <c r="B6" s="80" t="n">
        <v>35</v>
      </c>
      <c r="C6" s="80" t="n">
        <v>7</v>
      </c>
      <c r="D6" s="80" t="n">
        <v>7</v>
      </c>
      <c r="E6" s="80" t="n">
        <v>6</v>
      </c>
      <c r="F6" s="80" t="n">
        <v>5</v>
      </c>
      <c r="G6" s="80" t="n">
        <v>4</v>
      </c>
      <c r="H6" s="80" t="n">
        <v>4</v>
      </c>
      <c r="I6" s="80" t="n">
        <v>2</v>
      </c>
      <c r="J6" s="62">
        <f>SUM(C6:I6)</f>
        <v/>
      </c>
    </row>
    <row r="7" ht="15" customHeight="1" s="48">
      <c r="A7" s="60" t="inlineStr">
        <is>
          <t>AUDA-NEPAD EdTech Task Force</t>
        </is>
      </c>
      <c r="B7" s="80" t="n">
        <v>15</v>
      </c>
      <c r="C7" s="80" t="n">
        <v>2</v>
      </c>
      <c r="D7" s="80" t="n">
        <v>2.5</v>
      </c>
      <c r="E7" s="80" t="n">
        <v>2.5</v>
      </c>
      <c r="F7" s="80" t="n">
        <v>2.5</v>
      </c>
      <c r="G7" s="80" t="n">
        <v>2.5</v>
      </c>
      <c r="H7" s="80" t="n">
        <v>2</v>
      </c>
      <c r="I7" s="80" t="n">
        <v>1</v>
      </c>
      <c r="J7" s="62">
        <f>SUM(C7:I7)</f>
        <v/>
      </c>
    </row>
    <row r="8" ht="15" customHeight="1" s="48">
      <c r="A8" s="60" t="inlineStr">
        <is>
          <t>Pilot Deployment (6 countries)</t>
        </is>
      </c>
      <c r="B8" s="80" t="n">
        <v>10</v>
      </c>
      <c r="C8" s="80" t="n">
        <v>3</v>
      </c>
      <c r="D8" s="80" t="n">
        <v>3.5</v>
      </c>
      <c r="E8" s="80" t="n">
        <v>2</v>
      </c>
      <c r="F8" s="80" t="n">
        <v>1</v>
      </c>
      <c r="G8" s="80" t="n">
        <v>0.5</v>
      </c>
      <c r="H8" s="80" t="n">
        <v>0</v>
      </c>
      <c r="I8" s="80" t="n">
        <v>0</v>
      </c>
      <c r="J8" s="62">
        <f>SUM(C8:I8)</f>
        <v/>
      </c>
    </row>
    <row r="9" ht="15" customHeight="1" s="48">
      <c r="A9" s="60" t="inlineStr">
        <is>
          <t>Scaling Operations</t>
        </is>
      </c>
      <c r="B9" s="80" t="n">
        <v>9</v>
      </c>
      <c r="C9" s="80" t="n">
        <v>0</v>
      </c>
      <c r="D9" s="80" t="n">
        <v>0</v>
      </c>
      <c r="E9" s="80" t="n">
        <v>1.5</v>
      </c>
      <c r="F9" s="80" t="n">
        <v>2.5</v>
      </c>
      <c r="G9" s="80" t="n">
        <v>2.5</v>
      </c>
      <c r="H9" s="80" t="n">
        <v>2</v>
      </c>
      <c r="I9" s="80" t="n">
        <v>0.5</v>
      </c>
      <c r="J9" s="62">
        <f>SUM(C9:I9)</f>
        <v/>
      </c>
    </row>
    <row r="10" ht="15" customHeight="1" s="48">
      <c r="A10" s="60" t="inlineStr">
        <is>
          <t>Spix Foundation Operations</t>
        </is>
      </c>
      <c r="B10" s="80" t="n">
        <v>8.5</v>
      </c>
      <c r="C10" s="80" t="n">
        <v>0.7</v>
      </c>
      <c r="D10" s="80" t="n">
        <v>0.9</v>
      </c>
      <c r="E10" s="80" t="n">
        <v>1.2</v>
      </c>
      <c r="F10" s="80" t="n">
        <v>1.5</v>
      </c>
      <c r="G10" s="80" t="n">
        <v>1.5</v>
      </c>
      <c r="H10" s="80" t="n">
        <v>1.5</v>
      </c>
      <c r="I10" s="80" t="n">
        <v>1.2</v>
      </c>
      <c r="J10" s="62">
        <f>SUM(C10:I10)</f>
        <v/>
      </c>
    </row>
    <row r="11" ht="15" customHeight="1" s="48">
      <c r="A11" s="60" t="inlineStr">
        <is>
          <t>Contingency</t>
        </is>
      </c>
      <c r="B11" s="80" t="n">
        <v>5</v>
      </c>
      <c r="C11" s="80" t="n">
        <v>0.5</v>
      </c>
      <c r="D11" s="80" t="n">
        <v>0.5</v>
      </c>
      <c r="E11" s="80" t="n">
        <v>0.7</v>
      </c>
      <c r="F11" s="80" t="n">
        <v>0.8</v>
      </c>
      <c r="G11" s="80" t="n">
        <v>0.8</v>
      </c>
      <c r="H11" s="80" t="n">
        <v>0.8</v>
      </c>
      <c r="I11" s="80" t="n">
        <v>0.9</v>
      </c>
      <c r="J11" s="62">
        <f>SUM(C11:I11)</f>
        <v/>
      </c>
    </row>
    <row r="12" ht="15" customHeight="1" s="48">
      <c r="A12" s="60" t="inlineStr">
        <is>
          <t>Institutional Incubation</t>
        </is>
      </c>
      <c r="B12" s="80" t="n">
        <v>2.75</v>
      </c>
      <c r="C12" s="80" t="n">
        <v>0.1</v>
      </c>
      <c r="D12" s="80" t="n">
        <v>0.15</v>
      </c>
      <c r="E12" s="80" t="n">
        <v>0.4</v>
      </c>
      <c r="F12" s="80" t="n">
        <v>0.5</v>
      </c>
      <c r="G12" s="80" t="n">
        <v>0.6</v>
      </c>
      <c r="H12" s="80" t="n">
        <v>0.5</v>
      </c>
      <c r="I12" s="80" t="n">
        <v>0.5</v>
      </c>
      <c r="J12" s="62">
        <f>SUM(C12:I12)</f>
        <v/>
      </c>
    </row>
    <row r="13" ht="15" customHeight="1" s="48">
      <c r="A13" s="60" t="inlineStr">
        <is>
          <t>Governance &amp; Fiduciary</t>
        </is>
      </c>
      <c r="B13" s="80" t="n">
        <v>2.5</v>
      </c>
      <c r="C13" s="80" t="n">
        <v>0.3</v>
      </c>
      <c r="D13" s="80" t="n">
        <v>0.3</v>
      </c>
      <c r="E13" s="80" t="n">
        <v>0.4</v>
      </c>
      <c r="F13" s="80" t="n">
        <v>0.4</v>
      </c>
      <c r="G13" s="80" t="n">
        <v>0.4</v>
      </c>
      <c r="H13" s="80" t="n">
        <v>0.4</v>
      </c>
      <c r="I13" s="80" t="n">
        <v>0.3</v>
      </c>
      <c r="J13" s="62">
        <f>SUM(C13:I13)</f>
        <v/>
      </c>
    </row>
    <row r="14" ht="15" customHeight="1" s="48">
      <c r="A14" s="60" t="inlineStr">
        <is>
          <t>Fundraising &amp; DP Relations</t>
        </is>
      </c>
      <c r="B14" s="80" t="n">
        <v>1.8</v>
      </c>
      <c r="C14" s="80" t="n">
        <v>0.4</v>
      </c>
      <c r="D14" s="80" t="n">
        <v>0.4</v>
      </c>
      <c r="E14" s="80" t="n">
        <v>0.3</v>
      </c>
      <c r="F14" s="80" t="n">
        <v>0.3</v>
      </c>
      <c r="G14" s="80" t="n">
        <v>0.2</v>
      </c>
      <c r="H14" s="80" t="n">
        <v>0.1</v>
      </c>
      <c r="I14" s="80" t="n">
        <v>0.1</v>
      </c>
      <c r="J14" s="62">
        <f>SUM(C14:I14)</f>
        <v/>
      </c>
    </row>
    <row r="15" ht="15" customHeight="1" s="48">
      <c r="A15" s="63" t="inlineStr">
        <is>
          <t>TOTAL V&amp;P_CORE</t>
        </is>
      </c>
      <c r="B15" s="64">
        <f>SUM(B5:B14)</f>
        <v/>
      </c>
      <c r="C15" s="64">
        <f>SUM(C5:C14)</f>
        <v/>
      </c>
      <c r="D15" s="64">
        <f>SUM(D5:D14)</f>
        <v/>
      </c>
      <c r="E15" s="64">
        <f>SUM(E5:E14)</f>
        <v/>
      </c>
      <c r="F15" s="64">
        <f>SUM(F5:F14)</f>
        <v/>
      </c>
      <c r="G15" s="64">
        <f>SUM(G5:G14)</f>
        <v/>
      </c>
      <c r="H15" s="64">
        <f>SUM(H5:H14)</f>
        <v/>
      </c>
      <c r="I15" s="64">
        <f>SUM(I5:I14)</f>
        <v/>
      </c>
      <c r="J15" s="64">
        <f>SUM(J5:J14)</f>
        <v/>
      </c>
    </row>
    <row r="16" ht="15" customHeight="1" s="48">
      <c r="A16" s="78" t="inlineStr">
        <is>
          <t>The Ask annual targets</t>
        </is>
      </c>
      <c r="C16" s="61">
        <f>Assumptions!B44</f>
        <v/>
      </c>
      <c r="D16" s="61">
        <f>Assumptions!C44</f>
        <v/>
      </c>
      <c r="E16" s="61">
        <f>Assumptions!D44</f>
        <v/>
      </c>
      <c r="F16" s="61">
        <f>Assumptions!E44</f>
        <v/>
      </c>
      <c r="G16" s="61">
        <f>Assumptions!F44</f>
        <v/>
      </c>
      <c r="H16" s="61">
        <f>Assumptions!G44</f>
        <v/>
      </c>
      <c r="I16" s="61">
        <f>Assumptions!H44</f>
        <v/>
      </c>
    </row>
    <row r="17" ht="15" customHeight="1" s="48">
      <c r="A17" s="90" t="inlineStr">
        <is>
          <t>Variance (model vs Ask)</t>
        </is>
      </c>
      <c r="C17" s="87">
        <f>C15-C16</f>
        <v/>
      </c>
      <c r="D17" s="87">
        <f>D15-D16</f>
        <v/>
      </c>
      <c r="E17" s="87">
        <f>E15-E16</f>
        <v/>
      </c>
      <c r="F17" s="87">
        <f>F15-F16</f>
        <v/>
      </c>
      <c r="G17" s="87">
        <f>G15-G16</f>
        <v/>
      </c>
      <c r="H17" s="87">
        <f>H15-H16</f>
        <v/>
      </c>
      <c r="I17" s="87">
        <f>I15-I16</f>
        <v/>
      </c>
    </row>
    <row r="18"/>
    <row r="19" ht="15" customHeight="1" s="48">
      <c r="A19" s="52" t="inlineStr">
        <is>
          <t>Phase Summary ($M)</t>
        </is>
      </c>
      <c r="B19" s="53" t="n"/>
      <c r="C19" s="53" t="n"/>
      <c r="D19" s="53" t="n"/>
      <c r="E19" s="53" t="n"/>
      <c r="F19" s="53" t="n"/>
      <c r="G19" s="53" t="n"/>
      <c r="H19" s="53" t="n"/>
      <c r="I19" s="53" t="n"/>
      <c r="J19" s="53" t="n"/>
    </row>
    <row r="20" ht="15" customHeight="1" s="48">
      <c r="A20" s="60" t="inlineStr">
        <is>
          <t>Phase 1: Prove (Y1–Y2)</t>
        </is>
      </c>
      <c r="B20" s="62">
        <f>C15+D15</f>
        <v/>
      </c>
    </row>
    <row r="21" ht="15" customHeight="1" s="48">
      <c r="A21" s="60" t="inlineStr">
        <is>
          <t>Phase 2: Scale (Y3–Y4)</t>
        </is>
      </c>
      <c r="B21" s="62">
        <f>E15+F15</f>
        <v/>
      </c>
    </row>
    <row r="22" ht="15" customHeight="1" s="48">
      <c r="A22" s="60" t="inlineStr">
        <is>
          <t>Phase 3: Sustain (Y5–Y7)</t>
        </is>
      </c>
      <c r="B22" s="62">
        <f>G15+H15+I15</f>
        <v/>
      </c>
    </row>
  </sheetData>
  <printOptions horizontalCentered="0" verticalCentered="0" headings="0" gridLines="0" gridLinesSet="1"/>
  <pageMargins left="0.5" right="0.5" top="0.5" bottom="0.5" header="0.511811023622047" footer="0.511811023622047"/>
  <pageSetup orientation="landscape" paperSize="9" scale="100" fitToHeight="0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 filterMode="0">
    <tabColor rgb="FF70AD47"/>
    <outlinePr summaryBelow="1" summaryRight="1"/>
    <pageSetUpPr fitToPage="1"/>
  </sheetPr>
  <dimension ref="A1:J2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24" customWidth="1" style="47" min="1" max="1"/>
    <col width="14" customWidth="1" style="47" min="2" max="10"/>
  </cols>
  <sheetData>
    <row r="1" ht="17.25" customHeight="1" s="48">
      <c r="A1" s="72" t="inlineStr">
        <is>
          <t>PLANET-PROJECTS — ANNUAL DETAIL</t>
        </is>
      </c>
    </row>
    <row r="2" ht="15" customHeight="1" s="48">
      <c r="A2" s="78" t="inlineStr">
        <is>
          <t>USD Millions — From The Ask (Essay 27), Table 2. Original PP budgets include 7% coordination levy.</t>
        </is>
      </c>
    </row>
    <row r="3"/>
    <row r="4" ht="15" customHeight="1" s="48">
      <c r="A4" s="59" t="inlineStr">
        <is>
          <t>Planet-Project</t>
        </is>
      </c>
      <c r="B4" s="59" t="inlineStr">
        <is>
          <t>Duration</t>
        </is>
      </c>
      <c r="C4" s="59" t="inlineStr">
        <is>
          <t>Y1</t>
        </is>
      </c>
      <c r="D4" s="59" t="inlineStr">
        <is>
          <t>Y2</t>
        </is>
      </c>
      <c r="E4" s="59" t="inlineStr">
        <is>
          <t>Y3</t>
        </is>
      </c>
      <c r="F4" s="59" t="inlineStr">
        <is>
          <t>Y4</t>
        </is>
      </c>
      <c r="G4" s="59" t="inlineStr">
        <is>
          <t>Y5</t>
        </is>
      </c>
      <c r="H4" s="59" t="inlineStr">
        <is>
          <t>Y6</t>
        </is>
      </c>
      <c r="I4" s="59" t="inlineStr">
        <is>
          <t>Y7</t>
        </is>
      </c>
      <c r="J4" s="59" t="inlineStr">
        <is>
          <t>Total</t>
        </is>
      </c>
    </row>
    <row r="5" ht="15" customHeight="1" s="48">
      <c r="A5" s="54" t="inlineStr">
        <is>
          <t>ECM</t>
        </is>
      </c>
      <c r="B5" s="60" t="inlineStr">
        <is>
          <t>4 years</t>
        </is>
      </c>
      <c r="C5" s="80" t="n">
        <v>2.7</v>
      </c>
      <c r="D5" s="80" t="n">
        <v>2.7</v>
      </c>
      <c r="E5" s="80" t="n">
        <v>2.7</v>
      </c>
      <c r="F5" s="80" t="n">
        <v>2.7</v>
      </c>
      <c r="G5" s="80" t="n">
        <v>0</v>
      </c>
      <c r="H5" s="80" t="n">
        <v>0</v>
      </c>
      <c r="I5" s="80" t="n">
        <v>0</v>
      </c>
      <c r="J5" s="62">
        <f>SUM(C5:I5)</f>
        <v/>
      </c>
    </row>
    <row r="6" ht="15" customHeight="1" s="48">
      <c r="A6" s="54" t="inlineStr">
        <is>
          <t>Easy FLN Localization</t>
        </is>
      </c>
      <c r="B6" s="60" t="inlineStr">
        <is>
          <t>4 years</t>
        </is>
      </c>
      <c r="C6" s="80" t="n">
        <v>2.1</v>
      </c>
      <c r="D6" s="80" t="n">
        <v>2.7</v>
      </c>
      <c r="E6" s="80" t="n">
        <v>2.1</v>
      </c>
      <c r="F6" s="80" t="n">
        <v>1.6</v>
      </c>
      <c r="G6" s="80" t="n">
        <v>0</v>
      </c>
      <c r="H6" s="80" t="n">
        <v>0</v>
      </c>
      <c r="I6" s="80" t="n">
        <v>0</v>
      </c>
      <c r="J6" s="62">
        <f>SUM(C6:I6)</f>
        <v/>
      </c>
    </row>
    <row r="7" ht="15" customHeight="1" s="48">
      <c r="A7" s="54" t="inlineStr">
        <is>
          <t>RBF4Ed</t>
        </is>
      </c>
      <c r="B7" s="60" t="inlineStr">
        <is>
          <t>7 years</t>
        </is>
      </c>
      <c r="C7" s="80" t="n">
        <v>4.3</v>
      </c>
      <c r="D7" s="80" t="n">
        <v>4.3</v>
      </c>
      <c r="E7" s="80" t="n">
        <v>3.7</v>
      </c>
      <c r="F7" s="80" t="n">
        <v>3.2</v>
      </c>
      <c r="G7" s="80" t="n">
        <v>3.2</v>
      </c>
      <c r="H7" s="80" t="n">
        <v>2.7</v>
      </c>
      <c r="I7" s="80" t="n">
        <v>2.1</v>
      </c>
      <c r="J7" s="62">
        <f>SUM(C7:I7)</f>
        <v/>
      </c>
    </row>
    <row r="8" ht="15" customHeight="1" s="48">
      <c r="A8" s="54" t="inlineStr">
        <is>
          <t>IMPACT Board</t>
        </is>
      </c>
      <c r="B8" s="60" t="inlineStr">
        <is>
          <t>7 years</t>
        </is>
      </c>
      <c r="C8" s="80" t="n">
        <v>2.7</v>
      </c>
      <c r="D8" s="80" t="n">
        <v>2.7</v>
      </c>
      <c r="E8" s="80" t="n">
        <v>2.1</v>
      </c>
      <c r="F8" s="80" t="n">
        <v>2.1</v>
      </c>
      <c r="G8" s="80" t="n">
        <v>2.1</v>
      </c>
      <c r="H8" s="80" t="n">
        <v>1.6</v>
      </c>
      <c r="I8" s="80" t="n">
        <v>1.6</v>
      </c>
      <c r="J8" s="62">
        <f>SUM(C8:I8)</f>
        <v/>
      </c>
    </row>
    <row r="9" ht="15" customHeight="1" s="48">
      <c r="A9" s="54" t="inlineStr">
        <is>
          <t>PREMIER Institute</t>
        </is>
      </c>
      <c r="B9" s="60" t="inlineStr">
        <is>
          <t>7 years</t>
        </is>
      </c>
      <c r="C9" s="80" t="n">
        <v>3.2</v>
      </c>
      <c r="D9" s="80" t="n">
        <v>3.2</v>
      </c>
      <c r="E9" s="80" t="n">
        <v>5.9</v>
      </c>
      <c r="F9" s="80" t="n">
        <v>5.9</v>
      </c>
      <c r="G9" s="80" t="n">
        <v>4.3</v>
      </c>
      <c r="H9" s="80" t="n">
        <v>3.2</v>
      </c>
      <c r="I9" s="80" t="n">
        <v>3.2</v>
      </c>
      <c r="J9" s="62">
        <f>SUM(C9:I9)</f>
        <v/>
      </c>
    </row>
    <row r="10" ht="15" customHeight="1" s="48">
      <c r="A10" s="54" t="inlineStr">
        <is>
          <t>CRADLE</t>
        </is>
      </c>
      <c r="B10" s="60" t="inlineStr">
        <is>
          <t>2 years</t>
        </is>
      </c>
      <c r="C10" s="80" t="n">
        <v>5.4</v>
      </c>
      <c r="D10" s="80" t="n">
        <v>5.4</v>
      </c>
      <c r="E10" s="80" t="n">
        <v>0</v>
      </c>
      <c r="F10" s="80" t="n">
        <v>0</v>
      </c>
      <c r="G10" s="80" t="n">
        <v>0</v>
      </c>
      <c r="H10" s="80" t="n">
        <v>0</v>
      </c>
      <c r="I10" s="80" t="n">
        <v>0</v>
      </c>
      <c r="J10" s="62">
        <f>SUM(C10:I10)</f>
        <v/>
      </c>
    </row>
    <row r="11" ht="15" customHeight="1" s="48">
      <c r="A11" s="54" t="inlineStr">
        <is>
          <t>PROMISE</t>
        </is>
      </c>
      <c r="B11" s="60" t="inlineStr">
        <is>
          <t>3 years</t>
        </is>
      </c>
      <c r="C11" s="80" t="n">
        <v>3.7</v>
      </c>
      <c r="D11" s="80" t="n">
        <v>3.2</v>
      </c>
      <c r="E11" s="80" t="n">
        <v>2.7</v>
      </c>
      <c r="F11" s="80" t="n">
        <v>0</v>
      </c>
      <c r="G11" s="80" t="n">
        <v>0</v>
      </c>
      <c r="H11" s="80" t="n">
        <v>0</v>
      </c>
      <c r="I11" s="80" t="n">
        <v>0</v>
      </c>
      <c r="J11" s="62">
        <f>SUM(C11:I11)</f>
        <v/>
      </c>
    </row>
    <row r="12" ht="15" customHeight="1" s="48">
      <c r="A12" s="54" t="inlineStr">
        <is>
          <t>SLATE</t>
        </is>
      </c>
      <c r="B12" s="60" t="inlineStr">
        <is>
          <t>3 years</t>
        </is>
      </c>
      <c r="C12" s="80" t="n">
        <v>3.2</v>
      </c>
      <c r="D12" s="80" t="n">
        <v>4.3</v>
      </c>
      <c r="E12" s="80" t="n">
        <v>3.2</v>
      </c>
      <c r="F12" s="80" t="n">
        <v>0</v>
      </c>
      <c r="G12" s="80" t="n">
        <v>0</v>
      </c>
      <c r="H12" s="80" t="n">
        <v>0</v>
      </c>
      <c r="I12" s="80" t="n">
        <v>0</v>
      </c>
      <c r="J12" s="62">
        <f>SUM(C12:I12)</f>
        <v/>
      </c>
    </row>
    <row r="13" ht="15" customHeight="1" s="48">
      <c r="A13" s="54" t="inlineStr">
        <is>
          <t>BEINGS</t>
        </is>
      </c>
      <c r="B13" s="60" t="inlineStr">
        <is>
          <t>3 years</t>
        </is>
      </c>
      <c r="C13" s="80" t="n">
        <v>2.1</v>
      </c>
      <c r="D13" s="80" t="n">
        <v>2.7</v>
      </c>
      <c r="E13" s="80" t="n">
        <v>2.7</v>
      </c>
      <c r="F13" s="80" t="n">
        <v>0</v>
      </c>
      <c r="G13" s="80" t="n">
        <v>0</v>
      </c>
      <c r="H13" s="80" t="n">
        <v>0</v>
      </c>
      <c r="I13" s="80" t="n">
        <v>0</v>
      </c>
      <c r="J13" s="62">
        <f>SUM(C13:I13)</f>
        <v/>
      </c>
    </row>
    <row r="14" ht="15" customHeight="1" s="48">
      <c r="A14" s="54" t="inlineStr">
        <is>
          <t>AUDA-NEPAD EdTech Task Force</t>
        </is>
      </c>
      <c r="B14" s="60" t="inlineStr">
        <is>
          <t>5 years</t>
        </is>
      </c>
      <c r="C14" s="80" t="n">
        <v>0</v>
      </c>
      <c r="D14" s="80" t="n">
        <v>0</v>
      </c>
      <c r="E14" s="80" t="n">
        <v>2</v>
      </c>
      <c r="F14" s="80" t="n">
        <v>2</v>
      </c>
      <c r="G14" s="80" t="n">
        <v>2</v>
      </c>
      <c r="H14" s="80" t="n">
        <v>2</v>
      </c>
      <c r="I14" s="80" t="n">
        <v>2</v>
      </c>
      <c r="J14" s="62">
        <f>SUM(C14:I14)</f>
        <v/>
      </c>
    </row>
    <row r="15" ht="15" customHeight="1" s="48">
      <c r="A15" s="63" t="inlineStr">
        <is>
          <t>TOTAL PLANET-PROJECTS</t>
        </is>
      </c>
      <c r="B15" s="63" t="n"/>
      <c r="C15" s="64">
        <f>SUM(C5:C14)</f>
        <v/>
      </c>
      <c r="D15" s="64">
        <f>SUM(D5:D14)</f>
        <v/>
      </c>
      <c r="E15" s="64">
        <f>SUM(E5:E14)</f>
        <v/>
      </c>
      <c r="F15" s="64">
        <f>SUM(F5:F14)</f>
        <v/>
      </c>
      <c r="G15" s="64">
        <f>SUM(G5:G14)</f>
        <v/>
      </c>
      <c r="H15" s="64">
        <f>SUM(H5:H14)</f>
        <v/>
      </c>
      <c r="I15" s="64">
        <f>SUM(I5:I14)</f>
        <v/>
      </c>
      <c r="J15" s="64">
        <f>SUM(J5:J14)</f>
        <v/>
      </c>
    </row>
    <row r="16" ht="15" customHeight="1" s="48">
      <c r="A16" s="78" t="inlineStr">
        <is>
          <t>Cross-check vs Sources of Funds</t>
        </is>
      </c>
      <c r="C16" s="87">
        <f>C15-'Sources of Funds'!B8</f>
        <v/>
      </c>
      <c r="D16" s="87">
        <f>D15-'Sources of Funds'!C8</f>
        <v/>
      </c>
      <c r="E16" s="87">
        <f>E15-'Sources of Funds'!D8</f>
        <v/>
      </c>
      <c r="F16" s="87">
        <f>F15-'Sources of Funds'!E8</f>
        <v/>
      </c>
      <c r="G16" s="87">
        <f>G15-'Sources of Funds'!F8</f>
        <v/>
      </c>
      <c r="H16" s="87">
        <f>H15-'Sources of Funds'!G8</f>
        <v/>
      </c>
      <c r="I16" s="87">
        <f>I15-'Sources of Funds'!H8</f>
        <v/>
      </c>
    </row>
    <row r="17"/>
    <row r="18" ht="15" customHeight="1" s="48">
      <c r="A18" s="52" t="inlineStr">
        <is>
          <t>Natural Development Partner Profiles &amp; Legacy Attribution</t>
        </is>
      </c>
      <c r="B18" s="53" t="n"/>
      <c r="C18" s="53" t="n"/>
      <c r="D18" s="53" t="n"/>
      <c r="E18" s="53" t="n"/>
      <c r="F18" s="53" t="n"/>
      <c r="G18" s="53" t="n"/>
      <c r="H18" s="53" t="n"/>
      <c r="I18" s="53" t="n"/>
      <c r="J18" s="53" t="n"/>
    </row>
    <row r="19" ht="15" customHeight="1" s="48">
      <c r="A19" s="60" t="inlineStr">
        <is>
          <t>ECM</t>
        </is>
      </c>
      <c r="B19" s="60" t="inlineStr">
        <is>
          <t>Gates Foundation</t>
        </is>
      </c>
      <c r="C19" s="61">
        <f>J5</f>
        <v/>
      </c>
      <c r="D19" s="78" t="inlineStr">
        <is>
          <t>Legacy: "The ECM, Founded by [DP]"</t>
        </is>
      </c>
    </row>
    <row r="20" ht="15" customHeight="1" s="48">
      <c r="A20" s="60" t="inlineStr">
        <is>
          <t>Easy FLN Localization</t>
        </is>
      </c>
      <c r="B20" s="60" t="inlineStr">
        <is>
          <t>Research-focused DPs</t>
        </is>
      </c>
      <c r="C20" s="61">
        <f>J6</f>
        <v/>
      </c>
      <c r="D20" s="78" t="inlineStr">
        <is>
          <t>Legacy: "The Easy FLN Localization, Founded by [DP]"</t>
        </is>
      </c>
    </row>
    <row r="21" ht="15" customHeight="1" s="48">
      <c r="A21" s="60" t="inlineStr">
        <is>
          <t>RBF4Ed</t>
        </is>
      </c>
      <c r="B21" s="60" t="inlineStr">
        <is>
          <t>IFFEd, GPE, Gates Foundation</t>
        </is>
      </c>
      <c r="C21" s="61">
        <f>J7</f>
        <v/>
      </c>
      <c r="D21" s="78" t="inlineStr">
        <is>
          <t>Legacy: "The RBF4Ed, Founded by [DP]"</t>
        </is>
      </c>
    </row>
    <row r="22" ht="15" customHeight="1" s="48">
      <c r="A22" s="60" t="inlineStr">
        <is>
          <t>IMPACT Board</t>
        </is>
      </c>
      <c r="B22" s="60" t="inlineStr">
        <is>
          <t>Luqmān Project</t>
        </is>
      </c>
      <c r="C22" s="61">
        <f>J8</f>
        <v/>
      </c>
      <c r="D22" s="78" t="inlineStr">
        <is>
          <t>Legacy: "The IMPACT Board, Founded by [DP]"</t>
        </is>
      </c>
    </row>
    <row r="23" ht="15" customHeight="1" s="48">
      <c r="A23" s="60" t="inlineStr">
        <is>
          <t>PREMIER Institute</t>
        </is>
      </c>
      <c r="B23" s="60" t="inlineStr">
        <is>
          <t>Research-focused DPs</t>
        </is>
      </c>
      <c r="C23" s="61">
        <f>J9</f>
        <v/>
      </c>
      <c r="D23" s="78" t="inlineStr">
        <is>
          <t>Legacy: "The PREMIER Institute, Founded by [DP]"</t>
        </is>
      </c>
    </row>
    <row r="24" ht="15" customHeight="1" s="48">
      <c r="A24" s="60" t="inlineStr">
        <is>
          <t>CRADLE</t>
        </is>
      </c>
      <c r="B24" s="60" t="inlineStr">
        <is>
          <t>DPI/data governance DPs</t>
        </is>
      </c>
      <c r="C24" s="61">
        <f>J10</f>
        <v/>
      </c>
      <c r="D24" s="78" t="inlineStr">
        <is>
          <t>Legacy: "The CRADLE, Founded by [DP]"</t>
        </is>
      </c>
    </row>
    <row r="25" ht="15" customHeight="1" s="48">
      <c r="A25" s="60" t="inlineStr">
        <is>
          <t>PROMISE</t>
        </is>
      </c>
      <c r="B25" s="60" t="inlineStr">
        <is>
          <t>Bilateral donors (teacher dev)</t>
        </is>
      </c>
      <c r="C25" s="61">
        <f>J11</f>
        <v/>
      </c>
      <c r="D25" s="78" t="inlineStr">
        <is>
          <t>Legacy: "The PROMISE, Founded by [DP]"</t>
        </is>
      </c>
    </row>
    <row r="26" ht="15" customHeight="1" s="48">
      <c r="A26" s="60" t="inlineStr">
        <is>
          <t>SLATE</t>
        </is>
      </c>
      <c r="B26" s="60" t="inlineStr">
        <is>
          <t>Chinese development agencies</t>
        </is>
      </c>
      <c r="C26" s="61">
        <f>J12</f>
        <v/>
      </c>
      <c r="D26" s="78" t="inlineStr">
        <is>
          <t>Legacy: "The SLATE, Founded by [DP]"</t>
        </is>
      </c>
    </row>
    <row r="27" ht="15" customHeight="1" s="48">
      <c r="A27" s="60" t="inlineStr">
        <is>
          <t>BEINGS</t>
        </is>
      </c>
      <c r="B27" s="60" t="inlineStr">
        <is>
          <t>European GovStack DPs (GIZ, EU, Finland, Estonia)</t>
        </is>
      </c>
      <c r="C27" s="61">
        <f>J13</f>
        <v/>
      </c>
      <c r="D27" s="78" t="inlineStr">
        <is>
          <t>Legacy: "The BEINGS, Founded by [DP]"</t>
        </is>
      </c>
    </row>
    <row r="28" ht="15" customHeight="1" s="48">
      <c r="A28" s="60" t="inlineStr">
        <is>
          <t>AUDA-NEPAD EdTech Task Force</t>
        </is>
      </c>
      <c r="B28" s="60" t="inlineStr">
        <is>
          <t>EU (anticipated)</t>
        </is>
      </c>
      <c r="C28" s="61">
        <f>J14</f>
        <v/>
      </c>
      <c r="D28" s="78" t="inlineStr">
        <is>
          <t>Legacy: "The AUDA-NEPAD EdTech Task Force, Founded by [DP]"</t>
        </is>
      </c>
    </row>
  </sheetData>
  <printOptions horizontalCentered="0" verticalCentered="0" headings="0" gridLines="0" gridLinesSet="1"/>
  <pageMargins left="0.5" right="0.5" top="0.5" bottom="0.5" header="0.511811023622047" footer="0.511811023622047"/>
  <pageSetup orientation="landscape" paperSize="9" scale="100" fitToHeight="0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00B050"/>
    <outlinePr summaryBelow="1" summaryRight="1"/>
    <pageSetUpPr fitToPage="1"/>
  </sheetPr>
  <dimension ref="A1:I3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40" customWidth="1" style="47" min="1" max="1"/>
    <col width="14" customWidth="1" style="47" min="2" max="8"/>
    <col width="18" customWidth="1" style="47" min="9" max="9"/>
  </cols>
  <sheetData>
    <row r="1" ht="17.25" customHeight="1" s="48">
      <c r="A1" s="72" t="inlineStr">
        <is>
          <t>REVENUE &amp; SUSTAINABILITY TRANSITION</t>
        </is>
      </c>
    </row>
    <row r="2" ht="15" customHeight="1" s="48">
      <c r="A2" s="78" t="inlineStr">
        <is>
          <t>USD Millions — All earned revenue flows through the SpoDit sensitivity factor on the Assumptions sheet</t>
        </is>
      </c>
    </row>
    <row r="3"/>
    <row r="4" ht="15" customHeight="1" s="48">
      <c r="A4" s="59" t="inlineStr">
        <is>
          <t>Revenue Stream</t>
        </is>
      </c>
      <c r="B4" s="59" t="inlineStr">
        <is>
          <t>Y1</t>
        </is>
      </c>
      <c r="C4" s="59" t="inlineStr">
        <is>
          <t>Y2</t>
        </is>
      </c>
      <c r="D4" s="59" t="inlineStr">
        <is>
          <t>Y3</t>
        </is>
      </c>
      <c r="E4" s="59" t="inlineStr">
        <is>
          <t>Y4</t>
        </is>
      </c>
      <c r="F4" s="59" t="inlineStr">
        <is>
          <t>Y5</t>
        </is>
      </c>
      <c r="G4" s="59" t="inlineStr">
        <is>
          <t>Y6</t>
        </is>
      </c>
      <c r="H4" s="59" t="inlineStr">
        <is>
          <t>Y7</t>
        </is>
      </c>
      <c r="I4" s="59" t="inlineStr">
        <is>
          <t>Total / Maturity</t>
        </is>
      </c>
    </row>
    <row r="5" ht="15" customHeight="1" s="48">
      <c r="A5" s="52" t="inlineStr">
        <is>
          <t>RESPECT Ecosystem Revenue ($M)</t>
        </is>
      </c>
      <c r="B5" s="53" t="n"/>
      <c r="C5" s="53" t="n"/>
      <c r="D5" s="53" t="n"/>
      <c r="E5" s="53" t="n"/>
      <c r="F5" s="53" t="n"/>
      <c r="G5" s="53" t="n"/>
      <c r="H5" s="53" t="n"/>
      <c r="I5" s="53" t="n"/>
    </row>
    <row r="6"/>
    <row r="7" ht="15" customHeight="1" s="48">
      <c r="A7" s="60" t="inlineStr">
        <is>
          <t>Sponsor Credit (SpoDit) Revenue</t>
        </is>
      </c>
      <c r="B7" s="61">
        <f>Assumptions!B34</f>
        <v/>
      </c>
      <c r="C7" s="61">
        <f>Assumptions!C34</f>
        <v/>
      </c>
      <c r="D7" s="61">
        <f>Assumptions!D34</f>
        <v/>
      </c>
      <c r="E7" s="61">
        <f>Assumptions!E34</f>
        <v/>
      </c>
      <c r="F7" s="61">
        <f>Assumptions!F34</f>
        <v/>
      </c>
      <c r="G7" s="61">
        <f>Assumptions!G34</f>
        <v/>
      </c>
      <c r="H7" s="61">
        <f>Assumptions!H34</f>
        <v/>
      </c>
      <c r="I7" s="62">
        <f>SUM(B7:H7)</f>
        <v/>
      </c>
    </row>
    <row r="8" ht="15" customHeight="1" s="48">
      <c r="A8" s="60" t="inlineStr">
        <is>
          <t>Ecosystem Fund DP Bridge</t>
        </is>
      </c>
      <c r="B8" s="61">
        <f>Assumptions!B35</f>
        <v/>
      </c>
      <c r="C8" s="61">
        <f>Assumptions!C35</f>
        <v/>
      </c>
      <c r="D8" s="61">
        <f>Assumptions!D35</f>
        <v/>
      </c>
      <c r="E8" s="61">
        <f>Assumptions!E35</f>
        <v/>
      </c>
      <c r="F8" s="61">
        <f>Assumptions!F35</f>
        <v/>
      </c>
      <c r="G8" s="61">
        <f>Assumptions!G35</f>
        <v/>
      </c>
      <c r="H8" s="61">
        <f>Assumptions!H35</f>
        <v/>
      </c>
      <c r="I8" s="62">
        <f>SUM(B8:H8)</f>
        <v/>
      </c>
    </row>
    <row r="9" ht="15" customHeight="1" s="48">
      <c r="A9" s="54" t="inlineStr">
        <is>
          <t>Total Ecosystem Funding</t>
        </is>
      </c>
      <c r="B9" s="62">
        <f>B7+B8</f>
        <v/>
      </c>
      <c r="C9" s="62">
        <f>C7+C8</f>
        <v/>
      </c>
      <c r="D9" s="62">
        <f>D7+D8</f>
        <v/>
      </c>
      <c r="E9" s="62">
        <f>E7+E8</f>
        <v/>
      </c>
      <c r="F9" s="62">
        <f>F7+F8</f>
        <v/>
      </c>
      <c r="G9" s="62">
        <f>G7+G8</f>
        <v/>
      </c>
      <c r="H9" s="62">
        <f>H7+H8</f>
        <v/>
      </c>
      <c r="I9" s="62">
        <f>I7+I8</f>
        <v/>
      </c>
    </row>
    <row r="10" ht="15" customHeight="1" s="48">
      <c r="A10" s="60" t="inlineStr">
        <is>
          <t>SpoDit % of Ecosystem Funding</t>
        </is>
      </c>
      <c r="B10" s="86">
        <f>IF(B9=0,0,B7/B9)</f>
        <v/>
      </c>
      <c r="C10" s="86">
        <f>IF(C9=0,0,C7/C9)</f>
        <v/>
      </c>
      <c r="D10" s="86">
        <f>IF(D9=0,0,D7/D9)</f>
        <v/>
      </c>
      <c r="E10" s="86">
        <f>IF(E9=0,0,E7/E9)</f>
        <v/>
      </c>
      <c r="F10" s="86">
        <f>IF(F9=0,0,F7/F9)</f>
        <v/>
      </c>
      <c r="G10" s="86">
        <f>IF(G9=0,0,G7/G9)</f>
        <v/>
      </c>
      <c r="H10" s="86">
        <f>IF(H9=0,0,H7/H9)</f>
        <v/>
      </c>
    </row>
    <row r="11"/>
    <row r="12" ht="15" customHeight="1" s="48">
      <c r="A12" s="52" t="inlineStr">
        <is>
          <t>RESPECT Platform Revenue ($M)</t>
        </is>
      </c>
      <c r="B12" s="53" t="n"/>
      <c r="C12" s="53" t="n"/>
      <c r="D12" s="53" t="n"/>
      <c r="E12" s="53" t="n"/>
      <c r="F12" s="53" t="n"/>
      <c r="G12" s="53" t="n"/>
      <c r="H12" s="53" t="n"/>
      <c r="I12" s="53" t="n"/>
    </row>
    <row r="13" ht="15" customHeight="1" s="48">
      <c r="A13" s="60" t="inlineStr">
        <is>
          <t>Trademark &amp; Certification Revenue</t>
        </is>
      </c>
      <c r="B13" s="61">
        <f>Assumptions!B40</f>
        <v/>
      </c>
      <c r="C13" s="61">
        <f>Assumptions!C40</f>
        <v/>
      </c>
      <c r="D13" s="61">
        <f>Assumptions!D40</f>
        <v/>
      </c>
      <c r="E13" s="61">
        <f>Assumptions!E40</f>
        <v/>
      </c>
      <c r="F13" s="61">
        <f>Assumptions!F40</f>
        <v/>
      </c>
      <c r="G13" s="61">
        <f>Assumptions!G40</f>
        <v/>
      </c>
      <c r="H13" s="61">
        <f>Assumptions!H40</f>
        <v/>
      </c>
      <c r="I13" s="62">
        <f>SUM(B13:H13)</f>
        <v/>
      </c>
    </row>
    <row r="14" ht="15" customHeight="1" s="48">
      <c r="A14" s="60" t="inlineStr">
        <is>
          <t>Platform DP Bridge (within V&amp;P_Core)</t>
        </is>
      </c>
      <c r="B14" s="61">
        <f>'V&amp;P_Core Detail'!C5</f>
        <v/>
      </c>
      <c r="C14" s="61">
        <f>'V&amp;P_Core Detail'!D5</f>
        <v/>
      </c>
      <c r="D14" s="61">
        <f>'V&amp;P_Core Detail'!E5</f>
        <v/>
      </c>
      <c r="E14" s="61">
        <f>'V&amp;P_Core Detail'!F5</f>
        <v/>
      </c>
      <c r="F14" s="61">
        <f>'V&amp;P_Core Detail'!G5</f>
        <v/>
      </c>
      <c r="G14" s="61">
        <f>'V&amp;P_Core Detail'!H5</f>
        <v/>
      </c>
      <c r="H14" s="61">
        <f>'V&amp;P_Core Detail'!I5</f>
        <v/>
      </c>
      <c r="I14" s="62">
        <f>SUM(B14:H14)</f>
        <v/>
      </c>
    </row>
    <row r="15" ht="15" customHeight="1" s="48">
      <c r="A15" s="54" t="inlineStr">
        <is>
          <t>Total Platform Funding</t>
        </is>
      </c>
      <c r="B15" s="62">
        <f>B13+B14</f>
        <v/>
      </c>
      <c r="C15" s="62">
        <f>C13+C14</f>
        <v/>
      </c>
      <c r="D15" s="62">
        <f>D13+D14</f>
        <v/>
      </c>
      <c r="E15" s="62">
        <f>E13+E14</f>
        <v/>
      </c>
      <c r="F15" s="62">
        <f>F13+F14</f>
        <v/>
      </c>
      <c r="G15" s="62">
        <f>G13+G14</f>
        <v/>
      </c>
      <c r="H15" s="62">
        <f>H13+H14</f>
        <v/>
      </c>
      <c r="I15" s="62">
        <f>I13+I14</f>
        <v/>
      </c>
    </row>
    <row r="16" ht="15" customHeight="1" s="48">
      <c r="A16" s="60" t="inlineStr">
        <is>
          <t>Trademark % of Platform Funding</t>
        </is>
      </c>
      <c r="B16" s="86">
        <f>IF(B15=0,0,B13/B15)</f>
        <v/>
      </c>
      <c r="C16" s="86">
        <f>IF(C15=0,0,C13/C15)</f>
        <v/>
      </c>
      <c r="D16" s="86">
        <f>IF(D15=0,0,D13/D15)</f>
        <v/>
      </c>
      <c r="E16" s="86">
        <f>IF(E15=0,0,E13/E15)</f>
        <v/>
      </c>
      <c r="F16" s="86">
        <f>IF(F15=0,0,F13/F15)</f>
        <v/>
      </c>
      <c r="G16" s="86">
        <f>IF(G15=0,0,G13/G15)</f>
        <v/>
      </c>
      <c r="H16" s="86">
        <f>IF(H15=0,0,H13/H15)</f>
        <v/>
      </c>
    </row>
    <row r="17"/>
    <row r="18" ht="15" customHeight="1" s="48">
      <c r="A18" s="52" t="inlineStr">
        <is>
          <t>Consolidated Revenue Summary ($M)</t>
        </is>
      </c>
      <c r="B18" s="53" t="n"/>
      <c r="C18" s="53" t="n"/>
      <c r="D18" s="53" t="n"/>
      <c r="E18" s="53" t="n"/>
      <c r="F18" s="53" t="n"/>
      <c r="G18" s="53" t="n"/>
      <c r="H18" s="53" t="n"/>
      <c r="I18" s="53" t="n"/>
    </row>
    <row r="19" ht="15" customHeight="1" s="48">
      <c r="A19" s="60" t="inlineStr">
        <is>
          <t>Total DP Funding (all sources)</t>
        </is>
      </c>
      <c r="B19" s="61">
        <f>'Sources of Funds'!B10</f>
        <v/>
      </c>
      <c r="C19" s="61">
        <f>'Sources of Funds'!C10</f>
        <v/>
      </c>
      <c r="D19" s="61">
        <f>'Sources of Funds'!D10</f>
        <v/>
      </c>
      <c r="E19" s="61">
        <f>'Sources of Funds'!E10</f>
        <v/>
      </c>
      <c r="F19" s="61">
        <f>'Sources of Funds'!F10</f>
        <v/>
      </c>
      <c r="G19" s="61">
        <f>'Sources of Funds'!G10</f>
        <v/>
      </c>
      <c r="H19" s="61">
        <f>'Sources of Funds'!H10</f>
        <v/>
      </c>
      <c r="I19" s="62">
        <f>SUM(B19:H19)</f>
        <v/>
      </c>
    </row>
    <row r="20" ht="15" customHeight="1" s="48">
      <c r="A20" s="60" t="inlineStr">
        <is>
          <t>SpoDit Revenue</t>
        </is>
      </c>
      <c r="B20" s="65">
        <f>B7</f>
        <v/>
      </c>
      <c r="C20" s="65">
        <f>C7</f>
        <v/>
      </c>
      <c r="D20" s="65">
        <f>D7</f>
        <v/>
      </c>
      <c r="E20" s="65">
        <f>E7</f>
        <v/>
      </c>
      <c r="F20" s="65">
        <f>F7</f>
        <v/>
      </c>
      <c r="G20" s="65">
        <f>G7</f>
        <v/>
      </c>
      <c r="H20" s="65">
        <f>H7</f>
        <v/>
      </c>
      <c r="I20" s="65">
        <f>I7</f>
        <v/>
      </c>
    </row>
    <row r="21" ht="15" customHeight="1" s="48">
      <c r="A21" s="60" t="inlineStr">
        <is>
          <t>Trademark &amp; Certification Revenue</t>
        </is>
      </c>
      <c r="B21" s="65">
        <f>B13</f>
        <v/>
      </c>
      <c r="C21" s="65">
        <f>C13</f>
        <v/>
      </c>
      <c r="D21" s="65">
        <f>D13</f>
        <v/>
      </c>
      <c r="E21" s="65">
        <f>E13</f>
        <v/>
      </c>
      <c r="F21" s="65">
        <f>F13</f>
        <v/>
      </c>
      <c r="G21" s="65">
        <f>G13</f>
        <v/>
      </c>
      <c r="H21" s="65">
        <f>H13</f>
        <v/>
      </c>
      <c r="I21" s="65">
        <f>I13</f>
        <v/>
      </c>
    </row>
    <row r="22" ht="15" customHeight="1" s="48">
      <c r="A22" s="63" t="inlineStr">
        <is>
          <t>TOTAL REVENUE</t>
        </is>
      </c>
      <c r="B22" s="64">
        <f>B19+B20+B21</f>
        <v/>
      </c>
      <c r="C22" s="64">
        <f>C19+C20+C21</f>
        <v/>
      </c>
      <c r="D22" s="64">
        <f>D19+D20+D21</f>
        <v/>
      </c>
      <c r="E22" s="64">
        <f>E19+E20+E21</f>
        <v/>
      </c>
      <c r="F22" s="64">
        <f>F19+F20+F21</f>
        <v/>
      </c>
      <c r="G22" s="64">
        <f>G19+G20+G21</f>
        <v/>
      </c>
      <c r="H22" s="64">
        <f>H19+H20+H21</f>
        <v/>
      </c>
      <c r="I22" s="64">
        <f>I19+I20+I21</f>
        <v/>
      </c>
    </row>
    <row r="23" ht="15" customHeight="1" s="48">
      <c r="A23" s="54" t="inlineStr">
        <is>
          <t>Self-Funded % (Earned / Total Revenue)</t>
        </is>
      </c>
      <c r="B23" s="91">
        <f>IF(B22=0,0,(B20+B21)/B22)</f>
        <v/>
      </c>
      <c r="C23" s="91">
        <f>IF(C22=0,0,(C20+C21)/C22)</f>
        <v/>
      </c>
      <c r="D23" s="91">
        <f>IF(D22=0,0,(D20+D21)/D22)</f>
        <v/>
      </c>
      <c r="E23" s="91">
        <f>IF(E22=0,0,(E20+E21)/E22)</f>
        <v/>
      </c>
      <c r="F23" s="91">
        <f>IF(F22=0,0,(F20+F21)/F22)</f>
        <v/>
      </c>
      <c r="G23" s="91">
        <f>IF(G22=0,0,(G20+G21)/G22)</f>
        <v/>
      </c>
      <c r="H23" s="91">
        <f>IF(H22=0,0,(H20+H21)/H22)</f>
        <v/>
      </c>
    </row>
    <row r="24"/>
    <row r="25" ht="15" customHeight="1" s="48">
      <c r="A25" s="52" t="inlineStr">
        <is>
          <t>POST-PROGRAMME SUSTAINABILITY MEMO</t>
        </is>
      </c>
      <c r="B25" s="53" t="n"/>
      <c r="C25" s="53" t="n"/>
      <c r="D25" s="53" t="n"/>
      <c r="E25" s="53" t="n"/>
      <c r="F25" s="53" t="n"/>
      <c r="G25" s="53" t="n"/>
      <c r="H25" s="53" t="n"/>
      <c r="I25" s="53" t="n"/>
    </row>
    <row r="26" ht="26.25" customHeight="1" s="48">
      <c r="A26" s="59" t="inlineStr">
        <is>
          <t>Revenue Stream</t>
        </is>
      </c>
      <c r="B26" s="59" t="inlineStr">
        <is>
          <t>Sustainability Mechanism</t>
        </is>
      </c>
      <c r="C26" s="59" t="inlineStr">
        <is>
          <t>At Maturity ($M/yr)</t>
        </is>
      </c>
    </row>
    <row r="27" ht="15" customHeight="1" s="48">
      <c r="A27" s="54" t="inlineStr">
        <is>
          <t>RESPECT Platform</t>
        </is>
      </c>
      <c r="B27" s="69" t="inlineStr">
        <is>
          <t>Self-funding via trademark licensing and certification revenue (~$25M/yr at maturity).</t>
        </is>
      </c>
      <c r="C27" s="61">
        <f>H13</f>
        <v/>
      </c>
    </row>
    <row r="28" ht="15" customHeight="1" s="48">
      <c r="A28" s="54" t="inlineStr">
        <is>
          <t>RESPECT Ecosystem</t>
        </is>
      </c>
      <c r="B28" s="69" t="inlineStr">
        <is>
          <t>Self-funding via Sponsor Credits (SpoDits) (~$200M/yr at maturity).</t>
        </is>
      </c>
      <c r="C28" s="61">
        <f>H7</f>
        <v/>
      </c>
    </row>
    <row r="29" ht="15" customHeight="1" s="48">
      <c r="A29" s="54" t="inlineStr">
        <is>
          <t>GEOS Organization (from RBF4Ed)</t>
        </is>
      </c>
      <c r="B29" s="69" t="inlineStr">
        <is>
          <t>Designed to become self-funding via GEOSor examination and certification fees.</t>
        </is>
      </c>
      <c r="C29" s="78" t="inlineStr">
        <is>
          <t>TBD</t>
        </is>
      </c>
    </row>
    <row r="30" ht="15" customHeight="1" s="48">
      <c r="A30" s="54" t="inlineStr">
        <is>
          <t>IMPACT Board</t>
        </is>
      </c>
      <c r="B30" s="69" t="inlineStr">
        <is>
          <t>Designed to become self-funding via professional certification fees (Mappers, Impletors, DiPians).</t>
        </is>
      </c>
      <c r="C30" s="78" t="inlineStr">
        <is>
          <t>TBD</t>
        </is>
      </c>
    </row>
    <row r="31" ht="15" customHeight="1" s="48">
      <c r="A31" s="54" t="inlineStr">
        <is>
          <t>SOCLE Board (from ECM)</t>
        </is>
      </c>
      <c r="B31" s="69" t="inlineStr">
        <is>
          <t>Designed to become self-funding via curriculum standard maintenance fees.</t>
        </is>
      </c>
      <c r="C31" s="78" t="inlineStr">
        <is>
          <t>TBD</t>
        </is>
      </c>
    </row>
  </sheetData>
  <printOptions horizontalCentered="0" verticalCentered="0" headings="0" gridLines="0" gridLinesSet="1"/>
  <pageMargins left="0.5" right="0.5" top="0.5" bottom="0.5" header="0.511811023622047" footer="0.511811023622047"/>
  <pageSetup orientation="landscape" paperSize="9" scale="100" fitToHeight="0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7030A0"/>
    <outlinePr summaryBelow="1" summaryRight="1"/>
    <pageSetUpPr fitToPage="1"/>
  </sheetPr>
  <dimension ref="A1:I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48" customWidth="1" style="47" min="1" max="1"/>
    <col width="14" customWidth="1" style="47" min="2" max="9"/>
  </cols>
  <sheetData>
    <row r="1" ht="17.25" customHeight="1" s="48">
      <c r="A1" s="72" t="inlineStr">
        <is>
          <t>CONSOLIDATED STATEMENT OF ACTIVITIES</t>
        </is>
      </c>
    </row>
    <row r="2" ht="15" customHeight="1" s="48">
      <c r="A2" s="78" t="inlineStr">
        <is>
          <t>USD Millions — "Revenue" = DP grants + earned income; "Expenditure" = program costs</t>
        </is>
      </c>
    </row>
    <row r="3"/>
    <row r="4" ht="15" customHeight="1" s="48">
      <c r="A4" s="59" t="inlineStr">
        <is>
          <t>Line Item</t>
        </is>
      </c>
      <c r="B4" s="59" t="inlineStr">
        <is>
          <t>Y1</t>
        </is>
      </c>
      <c r="C4" s="59" t="inlineStr">
        <is>
          <t>Y2</t>
        </is>
      </c>
      <c r="D4" s="59" t="inlineStr">
        <is>
          <t>Y3</t>
        </is>
      </c>
      <c r="E4" s="59" t="inlineStr">
        <is>
          <t>Y4</t>
        </is>
      </c>
      <c r="F4" s="59" t="inlineStr">
        <is>
          <t>Y5</t>
        </is>
      </c>
      <c r="G4" s="59" t="inlineStr">
        <is>
          <t>Y6</t>
        </is>
      </c>
      <c r="H4" s="59" t="inlineStr">
        <is>
          <t>Y7</t>
        </is>
      </c>
      <c r="I4" s="59" t="inlineStr">
        <is>
          <t>Total</t>
        </is>
      </c>
    </row>
    <row r="5" ht="15" customHeight="1" s="48">
      <c r="A5" s="52" t="inlineStr">
        <is>
          <t>REVENUE / SUPPORT</t>
        </is>
      </c>
      <c r="B5" s="53" t="n"/>
      <c r="C5" s="53" t="n"/>
      <c r="D5" s="53" t="n"/>
      <c r="E5" s="53" t="n"/>
      <c r="F5" s="53" t="n"/>
      <c r="G5" s="53" t="n"/>
      <c r="H5" s="53" t="n"/>
      <c r="I5" s="53" t="n"/>
    </row>
    <row r="6" ht="15" customHeight="1" s="48">
      <c r="A6" s="60" t="inlineStr">
        <is>
          <t>DP Grants — V&amp;P_Core</t>
        </is>
      </c>
      <c r="B6" s="61">
        <f>'Sources of Funds'!B7</f>
        <v/>
      </c>
      <c r="C6" s="61">
        <f>'Sources of Funds'!C7</f>
        <v/>
      </c>
      <c r="D6" s="61">
        <f>'Sources of Funds'!D7</f>
        <v/>
      </c>
      <c r="E6" s="61">
        <f>'Sources of Funds'!E7</f>
        <v/>
      </c>
      <c r="F6" s="61">
        <f>'Sources of Funds'!F7</f>
        <v/>
      </c>
      <c r="G6" s="61">
        <f>'Sources of Funds'!G7</f>
        <v/>
      </c>
      <c r="H6" s="61">
        <f>'Sources of Funds'!H7</f>
        <v/>
      </c>
      <c r="I6" s="62">
        <f>SUM(B6:H6)</f>
        <v/>
      </c>
    </row>
    <row r="7" ht="15" customHeight="1" s="48">
      <c r="A7" s="60" t="inlineStr">
        <is>
          <t>DP Grants — Planet-Projects</t>
        </is>
      </c>
      <c r="B7" s="61">
        <f>'Sources of Funds'!B8</f>
        <v/>
      </c>
      <c r="C7" s="61">
        <f>'Sources of Funds'!C8</f>
        <v/>
      </c>
      <c r="D7" s="61">
        <f>'Sources of Funds'!D8</f>
        <v/>
      </c>
      <c r="E7" s="61">
        <f>'Sources of Funds'!E8</f>
        <v/>
      </c>
      <c r="F7" s="61">
        <f>'Sources of Funds'!F8</f>
        <v/>
      </c>
      <c r="G7" s="61">
        <f>'Sources of Funds'!G8</f>
        <v/>
      </c>
      <c r="H7" s="61">
        <f>'Sources of Funds'!H8</f>
        <v/>
      </c>
      <c r="I7" s="62">
        <f>SUM(B7:H7)</f>
        <v/>
      </c>
    </row>
    <row r="8" ht="15" customHeight="1" s="48">
      <c r="A8" s="60" t="inlineStr">
        <is>
          <t>DP Grants — Ecosystem Fund Bridge</t>
        </is>
      </c>
      <c r="B8" s="61">
        <f>'Sources of Funds'!B9</f>
        <v/>
      </c>
      <c r="C8" s="61">
        <f>'Sources of Funds'!C9</f>
        <v/>
      </c>
      <c r="D8" s="61">
        <f>'Sources of Funds'!D9</f>
        <v/>
      </c>
      <c r="E8" s="61">
        <f>'Sources of Funds'!E9</f>
        <v/>
      </c>
      <c r="F8" s="61">
        <f>'Sources of Funds'!F9</f>
        <v/>
      </c>
      <c r="G8" s="61">
        <f>'Sources of Funds'!G9</f>
        <v/>
      </c>
      <c r="H8" s="61">
        <f>'Sources of Funds'!H9</f>
        <v/>
      </c>
      <c r="I8" s="62">
        <f>SUM(B8:H8)</f>
        <v/>
      </c>
    </row>
    <row r="9" ht="15" customHeight="1" s="48">
      <c r="A9" s="60" t="inlineStr">
        <is>
          <t>Sponsor Credit (SpoDit) Revenue</t>
        </is>
      </c>
      <c r="B9" s="61">
        <f>'Revenue &amp; Sustainability'!B7</f>
        <v/>
      </c>
      <c r="C9" s="61">
        <f>'Revenue &amp; Sustainability'!C7</f>
        <v/>
      </c>
      <c r="D9" s="61">
        <f>'Revenue &amp; Sustainability'!D7</f>
        <v/>
      </c>
      <c r="E9" s="61">
        <f>'Revenue &amp; Sustainability'!E7</f>
        <v/>
      </c>
      <c r="F9" s="61">
        <f>'Revenue &amp; Sustainability'!F7</f>
        <v/>
      </c>
      <c r="G9" s="61">
        <f>'Revenue &amp; Sustainability'!G7</f>
        <v/>
      </c>
      <c r="H9" s="61">
        <f>'Revenue &amp; Sustainability'!H7</f>
        <v/>
      </c>
      <c r="I9" s="62">
        <f>SUM(B9:H9)</f>
        <v/>
      </c>
    </row>
    <row r="10" ht="15" customHeight="1" s="48">
      <c r="A10" s="60" t="inlineStr">
        <is>
          <t>Trademark &amp; Certification Revenue</t>
        </is>
      </c>
      <c r="B10" s="61">
        <f>'Revenue &amp; Sustainability'!B13</f>
        <v/>
      </c>
      <c r="C10" s="61">
        <f>'Revenue &amp; Sustainability'!C13</f>
        <v/>
      </c>
      <c r="D10" s="61">
        <f>'Revenue &amp; Sustainability'!D13</f>
        <v/>
      </c>
      <c r="E10" s="61">
        <f>'Revenue &amp; Sustainability'!E13</f>
        <v/>
      </c>
      <c r="F10" s="61">
        <f>'Revenue &amp; Sustainability'!F13</f>
        <v/>
      </c>
      <c r="G10" s="61">
        <f>'Revenue &amp; Sustainability'!G13</f>
        <v/>
      </c>
      <c r="H10" s="61">
        <f>'Revenue &amp; Sustainability'!H13</f>
        <v/>
      </c>
      <c r="I10" s="62">
        <f>SUM(B10:H10)</f>
        <v/>
      </c>
    </row>
    <row r="11" ht="15" customHeight="1" s="48">
      <c r="A11" s="63" t="inlineStr">
        <is>
          <t>TOTAL REVENUE</t>
        </is>
      </c>
      <c r="B11" s="64">
        <f>SUM(B6:B10)</f>
        <v/>
      </c>
      <c r="C11" s="64">
        <f>SUM(C6:C10)</f>
        <v/>
      </c>
      <c r="D11" s="64">
        <f>SUM(D6:D10)</f>
        <v/>
      </c>
      <c r="E11" s="64">
        <f>SUM(E6:E10)</f>
        <v/>
      </c>
      <c r="F11" s="64">
        <f>SUM(F6:F10)</f>
        <v/>
      </c>
      <c r="G11" s="64">
        <f>SUM(G6:G10)</f>
        <v/>
      </c>
      <c r="H11" s="64">
        <f>SUM(H6:H10)</f>
        <v/>
      </c>
      <c r="I11" s="64">
        <f>SUM(I6:I10)</f>
        <v/>
      </c>
    </row>
    <row r="12"/>
    <row r="13" ht="15" customHeight="1" s="48">
      <c r="A13" s="52" t="inlineStr">
        <is>
          <t>EXPENDITURE / PROGRAM COSTS</t>
        </is>
      </c>
      <c r="B13" s="53" t="n"/>
      <c r="C13" s="53" t="n"/>
      <c r="D13" s="53" t="n"/>
      <c r="E13" s="53" t="n"/>
      <c r="F13" s="53" t="n"/>
      <c r="G13" s="53" t="n"/>
      <c r="H13" s="53" t="n"/>
      <c r="I13" s="53" t="n"/>
    </row>
    <row r="14" ht="15" customHeight="1" s="48">
      <c r="A14" s="60" t="inlineStr">
        <is>
          <t>V&amp;P_Core Program Costs</t>
        </is>
      </c>
      <c r="B14" s="61">
        <f>'V&amp;P_Core Detail'!C15</f>
        <v/>
      </c>
      <c r="C14" s="61">
        <f>'V&amp;P_Core Detail'!D15</f>
        <v/>
      </c>
      <c r="D14" s="61">
        <f>'V&amp;P_Core Detail'!E15</f>
        <v/>
      </c>
      <c r="E14" s="61">
        <f>'V&amp;P_Core Detail'!F15</f>
        <v/>
      </c>
      <c r="F14" s="61">
        <f>'V&amp;P_Core Detail'!G15</f>
        <v/>
      </c>
      <c r="G14" s="61">
        <f>'V&amp;P_Core Detail'!H15</f>
        <v/>
      </c>
      <c r="H14" s="61">
        <f>'V&amp;P_Core Detail'!I15</f>
        <v/>
      </c>
      <c r="I14" s="62">
        <f>SUM(B14:H14)</f>
        <v/>
      </c>
    </row>
    <row r="15" ht="15" customHeight="1" s="48">
      <c r="A15" s="60" t="inlineStr">
        <is>
          <t>Planet-Projects Program Costs</t>
        </is>
      </c>
      <c r="B15" s="61">
        <f>'Planet-Projects Detail'!C15</f>
        <v/>
      </c>
      <c r="C15" s="61">
        <f>'Planet-Projects Detail'!D15</f>
        <v/>
      </c>
      <c r="D15" s="61">
        <f>'Planet-Projects Detail'!E15</f>
        <v/>
      </c>
      <c r="E15" s="61">
        <f>'Planet-Projects Detail'!F15</f>
        <v/>
      </c>
      <c r="F15" s="61">
        <f>'Planet-Projects Detail'!G15</f>
        <v/>
      </c>
      <c r="G15" s="61">
        <f>'Planet-Projects Detail'!H15</f>
        <v/>
      </c>
      <c r="H15" s="61">
        <f>'Planet-Projects Detail'!I15</f>
        <v/>
      </c>
      <c r="I15" s="62">
        <f>SUM(B15:H15)</f>
        <v/>
      </c>
    </row>
    <row r="16" ht="15" customHeight="1" s="48">
      <c r="A16" s="60" t="inlineStr">
        <is>
          <t>Ecosystem Fund Disbursements (to AppDevs/Localizers)</t>
        </is>
      </c>
      <c r="B16" s="61">
        <f>'Revenue &amp; Sustainability'!B9</f>
        <v/>
      </c>
      <c r="C16" s="61">
        <f>'Revenue &amp; Sustainability'!C9</f>
        <v/>
      </c>
      <c r="D16" s="61">
        <f>'Revenue &amp; Sustainability'!D9</f>
        <v/>
      </c>
      <c r="E16" s="61">
        <f>'Revenue &amp; Sustainability'!E9</f>
        <v/>
      </c>
      <c r="F16" s="61">
        <f>'Revenue &amp; Sustainability'!F9</f>
        <v/>
      </c>
      <c r="G16" s="61">
        <f>'Revenue &amp; Sustainability'!G9</f>
        <v/>
      </c>
      <c r="H16" s="61">
        <f>'Revenue &amp; Sustainability'!H9</f>
        <v/>
      </c>
      <c r="I16" s="62">
        <f>SUM(B16:H16)</f>
        <v/>
      </c>
    </row>
    <row r="17" ht="15" customHeight="1" s="48">
      <c r="A17" s="63" t="inlineStr">
        <is>
          <t>TOTAL EXPENDITURE</t>
        </is>
      </c>
      <c r="B17" s="64">
        <f>SUM(B14:B16)</f>
        <v/>
      </c>
      <c r="C17" s="64">
        <f>SUM(C14:C16)</f>
        <v/>
      </c>
      <c r="D17" s="64">
        <f>SUM(D14:D16)</f>
        <v/>
      </c>
      <c r="E17" s="64">
        <f>SUM(E14:E16)</f>
        <v/>
      </c>
      <c r="F17" s="64">
        <f>SUM(F14:F16)</f>
        <v/>
      </c>
      <c r="G17" s="64">
        <f>SUM(G14:G16)</f>
        <v/>
      </c>
      <c r="H17" s="64">
        <f>SUM(H14:H16)</f>
        <v/>
      </c>
      <c r="I17" s="64">
        <f>SUM(I14:I16)</f>
        <v/>
      </c>
    </row>
    <row r="18"/>
    <row r="19" ht="15" customHeight="1" s="48">
      <c r="A19" s="52" t="inlineStr">
        <is>
          <t>NET POSITION</t>
        </is>
      </c>
      <c r="B19" s="53" t="n"/>
      <c r="C19" s="53" t="n"/>
      <c r="D19" s="53" t="n"/>
      <c r="E19" s="53" t="n"/>
      <c r="F19" s="53" t="n"/>
      <c r="G19" s="53" t="n"/>
      <c r="H19" s="53" t="n"/>
      <c r="I19" s="53" t="n"/>
    </row>
    <row r="20" ht="15" customHeight="1" s="48">
      <c r="A20" s="54" t="inlineStr">
        <is>
          <t>Net Surplus / (Deficit)</t>
        </is>
      </c>
      <c r="B20" s="62">
        <f>B11-B17</f>
        <v/>
      </c>
      <c r="C20" s="62">
        <f>C11-C17</f>
        <v/>
      </c>
      <c r="D20" s="62">
        <f>D11-D17</f>
        <v/>
      </c>
      <c r="E20" s="62">
        <f>E11-E17</f>
        <v/>
      </c>
      <c r="F20" s="62">
        <f>F11-F17</f>
        <v/>
      </c>
      <c r="G20" s="62">
        <f>G11-G17</f>
        <v/>
      </c>
      <c r="H20" s="62">
        <f>H11-H17</f>
        <v/>
      </c>
      <c r="I20" s="62">
        <f>I11-I17</f>
        <v/>
      </c>
    </row>
    <row r="21"/>
    <row r="22" ht="15" customHeight="1" s="48">
      <c r="A22" s="52" t="inlineStr">
        <is>
          <t>MEMO: Revenue Composition</t>
        </is>
      </c>
      <c r="B22" s="53" t="n"/>
      <c r="C22" s="53" t="n"/>
      <c r="D22" s="53" t="n"/>
      <c r="E22" s="53" t="n"/>
      <c r="F22" s="53" t="n"/>
      <c r="G22" s="53" t="n"/>
      <c r="H22" s="53" t="n"/>
      <c r="I22" s="53" t="n"/>
    </row>
    <row r="23" ht="15" customHeight="1" s="48">
      <c r="A23" s="60" t="inlineStr">
        <is>
          <t>DP Grants as % of Revenue</t>
        </is>
      </c>
      <c r="B23" s="86">
        <f>IF(B11=0,0,(B6+B7+B8)/B11)</f>
        <v/>
      </c>
      <c r="C23" s="86">
        <f>IF(C11=0,0,(C6+C7+C8)/C11)</f>
        <v/>
      </c>
      <c r="D23" s="86">
        <f>IF(D11=0,0,(D6+D7+D8)/D11)</f>
        <v/>
      </c>
      <c r="E23" s="86">
        <f>IF(E11=0,0,(E6+E7+E8)/E11)</f>
        <v/>
      </c>
      <c r="F23" s="86">
        <f>IF(F11=0,0,(F6+F7+F8)/F11)</f>
        <v/>
      </c>
      <c r="G23" s="86">
        <f>IF(G11=0,0,(G6+G7+G8)/G11)</f>
        <v/>
      </c>
      <c r="H23" s="86">
        <f>IF(H11=0,0,(H6+H7+H8)/H11)</f>
        <v/>
      </c>
    </row>
    <row r="24" ht="15" customHeight="1" s="48">
      <c r="A24" s="60" t="inlineStr">
        <is>
          <t>Earned Revenue as % of Revenue</t>
        </is>
      </c>
      <c r="B24" s="86">
        <f>IF(B11=0,0,(B9+B10)/B11)</f>
        <v/>
      </c>
      <c r="C24" s="86">
        <f>IF(C11=0,0,(C9+C10)/C11)</f>
        <v/>
      </c>
      <c r="D24" s="86">
        <f>IF(D11=0,0,(D9+D10)/D11)</f>
        <v/>
      </c>
      <c r="E24" s="86">
        <f>IF(E11=0,0,(E9+E10)/E11)</f>
        <v/>
      </c>
      <c r="F24" s="86">
        <f>IF(F11=0,0,(F9+F10)/F11)</f>
        <v/>
      </c>
      <c r="G24" s="86">
        <f>IF(G11=0,0,(G9+G10)/G11)</f>
        <v/>
      </c>
      <c r="H24" s="86">
        <f>IF(H11=0,0,(H9+H10)/H11)</f>
        <v/>
      </c>
    </row>
  </sheetData>
  <printOptions horizontalCentered="0" verticalCentered="0" headings="0" gridLines="0" gridLinesSet="1"/>
  <pageMargins left="0.5" right="0.5" top="0.5" bottom="0.5" header="0.511811023622047" footer="0.511811023622047"/>
  <pageSetup orientation="landscape" paperSize="9" scale="100" fitToHeight="0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BF8F00"/>
    <outlinePr summaryBelow="1" summaryRight="1"/>
    <pageSetUpPr fitToPage="1"/>
  </sheetPr>
  <dimension ref="A1:I3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45" customWidth="1" style="47" min="1" max="1"/>
    <col width="14" customWidth="1" style="47" min="2" max="9"/>
  </cols>
  <sheetData>
    <row r="1" ht="17.25" customHeight="1" s="48">
      <c r="A1" s="72" t="inlineStr">
        <is>
          <t>CASH FLOW STATEMENT</t>
        </is>
      </c>
    </row>
    <row r="2" ht="15" customHeight="1" s="48">
      <c r="A2" s="78" t="inlineStr">
        <is>
          <t>USD Millions — Sources, uses, and net cash position by year</t>
        </is>
      </c>
    </row>
    <row r="3"/>
    <row r="4" ht="15" customHeight="1" s="48">
      <c r="A4" s="59" t="inlineStr">
        <is>
          <t>Line Item</t>
        </is>
      </c>
      <c r="B4" s="59" t="inlineStr">
        <is>
          <t>Y1</t>
        </is>
      </c>
      <c r="C4" s="59" t="inlineStr">
        <is>
          <t>Y2</t>
        </is>
      </c>
      <c r="D4" s="59" t="inlineStr">
        <is>
          <t>Y3</t>
        </is>
      </c>
      <c r="E4" s="59" t="inlineStr">
        <is>
          <t>Y4</t>
        </is>
      </c>
      <c r="F4" s="59" t="inlineStr">
        <is>
          <t>Y5</t>
        </is>
      </c>
      <c r="G4" s="59" t="inlineStr">
        <is>
          <t>Y6</t>
        </is>
      </c>
      <c r="H4" s="59" t="inlineStr">
        <is>
          <t>Y7</t>
        </is>
      </c>
      <c r="I4" s="59" t="inlineStr">
        <is>
          <t>Total</t>
        </is>
      </c>
    </row>
    <row r="5" ht="15" customHeight="1" s="48">
      <c r="A5" s="52" t="inlineStr">
        <is>
          <t>CASH INFLOWS</t>
        </is>
      </c>
      <c r="B5" s="53" t="n"/>
      <c r="C5" s="53" t="n"/>
      <c r="D5" s="53" t="n"/>
      <c r="E5" s="53" t="n"/>
      <c r="F5" s="53" t="n"/>
      <c r="G5" s="53" t="n"/>
      <c r="H5" s="53" t="n"/>
      <c r="I5" s="53" t="n"/>
    </row>
    <row r="6" ht="15" customHeight="1" s="48">
      <c r="A6" s="60" t="inlineStr">
        <is>
          <t>DP Tranche Disbursements</t>
        </is>
      </c>
      <c r="B6" s="61">
        <f>'Sources of Funds'!B10</f>
        <v/>
      </c>
      <c r="C6" s="61">
        <f>'Sources of Funds'!C10</f>
        <v/>
      </c>
      <c r="D6" s="61">
        <f>'Sources of Funds'!D10</f>
        <v/>
      </c>
      <c r="E6" s="61">
        <f>'Sources of Funds'!E10</f>
        <v/>
      </c>
      <c r="F6" s="61">
        <f>'Sources of Funds'!F10</f>
        <v/>
      </c>
      <c r="G6" s="61">
        <f>'Sources of Funds'!G10</f>
        <v/>
      </c>
      <c r="H6" s="61">
        <f>'Sources of Funds'!H10</f>
        <v/>
      </c>
      <c r="I6" s="62">
        <f>SUM(B6:H6)</f>
        <v/>
      </c>
    </row>
    <row r="7" ht="15" customHeight="1" s="48">
      <c r="A7" s="60" t="inlineStr">
        <is>
          <t>SpoDit Revenue</t>
        </is>
      </c>
      <c r="B7" s="61">
        <f>'Revenue &amp; Sustainability'!B7</f>
        <v/>
      </c>
      <c r="C7" s="61">
        <f>'Revenue &amp; Sustainability'!C7</f>
        <v/>
      </c>
      <c r="D7" s="61">
        <f>'Revenue &amp; Sustainability'!D7</f>
        <v/>
      </c>
      <c r="E7" s="61">
        <f>'Revenue &amp; Sustainability'!E7</f>
        <v/>
      </c>
      <c r="F7" s="61">
        <f>'Revenue &amp; Sustainability'!F7</f>
        <v/>
      </c>
      <c r="G7" s="61">
        <f>'Revenue &amp; Sustainability'!G7</f>
        <v/>
      </c>
      <c r="H7" s="61">
        <f>'Revenue &amp; Sustainability'!H7</f>
        <v/>
      </c>
      <c r="I7" s="62">
        <f>SUM(B7:H7)</f>
        <v/>
      </c>
    </row>
    <row r="8" ht="15" customHeight="1" s="48">
      <c r="A8" s="60" t="inlineStr">
        <is>
          <t>Trademark &amp; Certification Revenue</t>
        </is>
      </c>
      <c r="B8" s="61">
        <f>'Revenue &amp; Sustainability'!B13</f>
        <v/>
      </c>
      <c r="C8" s="61">
        <f>'Revenue &amp; Sustainability'!C13</f>
        <v/>
      </c>
      <c r="D8" s="61">
        <f>'Revenue &amp; Sustainability'!D13</f>
        <v/>
      </c>
      <c r="E8" s="61">
        <f>'Revenue &amp; Sustainability'!E13</f>
        <v/>
      </c>
      <c r="F8" s="61">
        <f>'Revenue &amp; Sustainability'!F13</f>
        <v/>
      </c>
      <c r="G8" s="61">
        <f>'Revenue &amp; Sustainability'!G13</f>
        <v/>
      </c>
      <c r="H8" s="61">
        <f>'Revenue &amp; Sustainability'!H13</f>
        <v/>
      </c>
      <c r="I8" s="62">
        <f>SUM(B8:H8)</f>
        <v/>
      </c>
    </row>
    <row r="9" ht="15" customHeight="1" s="48">
      <c r="A9" s="63" t="inlineStr">
        <is>
          <t>TOTAL CASH INFLOWS</t>
        </is>
      </c>
      <c r="B9" s="64">
        <f>SUM(B6:B8)</f>
        <v/>
      </c>
      <c r="C9" s="64">
        <f>SUM(C6:C8)</f>
        <v/>
      </c>
      <c r="D9" s="64">
        <f>SUM(D6:D8)</f>
        <v/>
      </c>
      <c r="E9" s="64">
        <f>SUM(E6:E8)</f>
        <v/>
      </c>
      <c r="F9" s="64">
        <f>SUM(F6:F8)</f>
        <v/>
      </c>
      <c r="G9" s="64">
        <f>SUM(G6:G8)</f>
        <v/>
      </c>
      <c r="H9" s="64">
        <f>SUM(H6:H8)</f>
        <v/>
      </c>
      <c r="I9" s="64">
        <f>SUM(I6:I8)</f>
        <v/>
      </c>
    </row>
    <row r="10"/>
    <row r="11" ht="15" customHeight="1" s="48">
      <c r="A11" s="52" t="inlineStr">
        <is>
          <t>CASH OUTFLOWS</t>
        </is>
      </c>
      <c r="B11" s="53" t="n"/>
      <c r="C11" s="53" t="n"/>
      <c r="D11" s="53" t="n"/>
      <c r="E11" s="53" t="n"/>
      <c r="F11" s="53" t="n"/>
      <c r="G11" s="53" t="n"/>
      <c r="H11" s="53" t="n"/>
      <c r="I11" s="53" t="n"/>
    </row>
    <row r="12" ht="15" customHeight="1" s="48">
      <c r="A12" s="60" t="inlineStr">
        <is>
          <t>V&amp;P_Core Operations</t>
        </is>
      </c>
      <c r="B12" s="61">
        <f>'Statement of Activities'!B14</f>
        <v/>
      </c>
      <c r="C12" s="61">
        <f>'Statement of Activities'!C14</f>
        <v/>
      </c>
      <c r="D12" s="61">
        <f>'Statement of Activities'!D14</f>
        <v/>
      </c>
      <c r="E12" s="61">
        <f>'Statement of Activities'!E14</f>
        <v/>
      </c>
      <c r="F12" s="61">
        <f>'Statement of Activities'!F14</f>
        <v/>
      </c>
      <c r="G12" s="61">
        <f>'Statement of Activities'!G14</f>
        <v/>
      </c>
      <c r="H12" s="61">
        <f>'Statement of Activities'!H14</f>
        <v/>
      </c>
      <c r="I12" s="62">
        <f>SUM(B12:H12)</f>
        <v/>
      </c>
    </row>
    <row r="13" ht="15" customHeight="1" s="48">
      <c r="A13" s="60" t="inlineStr">
        <is>
          <t>Planet-Projects Operations</t>
        </is>
      </c>
      <c r="B13" s="61">
        <f>'Statement of Activities'!B15</f>
        <v/>
      </c>
      <c r="C13" s="61">
        <f>'Statement of Activities'!C15</f>
        <v/>
      </c>
      <c r="D13" s="61">
        <f>'Statement of Activities'!D15</f>
        <v/>
      </c>
      <c r="E13" s="61">
        <f>'Statement of Activities'!E15</f>
        <v/>
      </c>
      <c r="F13" s="61">
        <f>'Statement of Activities'!F15</f>
        <v/>
      </c>
      <c r="G13" s="61">
        <f>'Statement of Activities'!G15</f>
        <v/>
      </c>
      <c r="H13" s="61">
        <f>'Statement of Activities'!H15</f>
        <v/>
      </c>
      <c r="I13" s="62">
        <f>SUM(B13:H13)</f>
        <v/>
      </c>
    </row>
    <row r="14" ht="15" customHeight="1" s="48">
      <c r="A14" s="60" t="inlineStr">
        <is>
          <t>Ecosystem Fund Disbursements</t>
        </is>
      </c>
      <c r="B14" s="61">
        <f>'Statement of Activities'!B16</f>
        <v/>
      </c>
      <c r="C14" s="61">
        <f>'Statement of Activities'!C16</f>
        <v/>
      </c>
      <c r="D14" s="61">
        <f>'Statement of Activities'!D16</f>
        <v/>
      </c>
      <c r="E14" s="61">
        <f>'Statement of Activities'!E16</f>
        <v/>
      </c>
      <c r="F14" s="61">
        <f>'Statement of Activities'!F16</f>
        <v/>
      </c>
      <c r="G14" s="61">
        <f>'Statement of Activities'!G16</f>
        <v/>
      </c>
      <c r="H14" s="61">
        <f>'Statement of Activities'!H16</f>
        <v/>
      </c>
      <c r="I14" s="62">
        <f>SUM(B14:H14)</f>
        <v/>
      </c>
    </row>
    <row r="15" ht="15" customHeight="1" s="48">
      <c r="A15" s="63" t="inlineStr">
        <is>
          <t>TOTAL CASH OUTFLOWS</t>
        </is>
      </c>
      <c r="B15" s="64">
        <f>SUM(B12:B14)</f>
        <v/>
      </c>
      <c r="C15" s="64">
        <f>SUM(C12:C14)</f>
        <v/>
      </c>
      <c r="D15" s="64">
        <f>SUM(D12:D14)</f>
        <v/>
      </c>
      <c r="E15" s="64">
        <f>SUM(E12:E14)</f>
        <v/>
      </c>
      <c r="F15" s="64">
        <f>SUM(F12:F14)</f>
        <v/>
      </c>
      <c r="G15" s="64">
        <f>SUM(G12:G14)</f>
        <v/>
      </c>
      <c r="H15" s="64">
        <f>SUM(H12:H14)</f>
        <v/>
      </c>
      <c r="I15" s="64">
        <f>SUM(I12:I14)</f>
        <v/>
      </c>
    </row>
    <row r="16"/>
    <row r="17" ht="15" customHeight="1" s="48">
      <c r="A17" s="52" t="inlineStr">
        <is>
          <t>NET CASH POSITION</t>
        </is>
      </c>
      <c r="B17" s="53" t="n"/>
      <c r="C17" s="53" t="n"/>
      <c r="D17" s="53" t="n"/>
      <c r="E17" s="53" t="n"/>
      <c r="F17" s="53" t="n"/>
      <c r="G17" s="53" t="n"/>
      <c r="H17" s="53" t="n"/>
      <c r="I17" s="53" t="n"/>
    </row>
    <row r="18" ht="15" customHeight="1" s="48">
      <c r="A18" s="54" t="inlineStr">
        <is>
          <t>Net Cash Flow (Inflows − Outflows)</t>
        </is>
      </c>
      <c r="B18" s="62">
        <f>B9-B15</f>
        <v/>
      </c>
      <c r="C18" s="62">
        <f>C9-C15</f>
        <v/>
      </c>
      <c r="D18" s="62">
        <f>D9-D15</f>
        <v/>
      </c>
      <c r="E18" s="62">
        <f>E9-E15</f>
        <v/>
      </c>
      <c r="F18" s="62">
        <f>F9-F15</f>
        <v/>
      </c>
      <c r="G18" s="62">
        <f>G9-G15</f>
        <v/>
      </c>
      <c r="H18" s="62">
        <f>H9-H15</f>
        <v/>
      </c>
      <c r="I18" s="62">
        <f>I9-I15</f>
        <v/>
      </c>
    </row>
    <row r="19" ht="15" customHeight="1" s="48">
      <c r="A19" s="60" t="inlineStr">
        <is>
          <t>Opening Cash Balance</t>
        </is>
      </c>
      <c r="B19" s="80" t="n">
        <v>0</v>
      </c>
      <c r="C19" s="65">
        <f>B20</f>
        <v/>
      </c>
      <c r="D19" s="65">
        <f>C20</f>
        <v/>
      </c>
      <c r="E19" s="65">
        <f>D20</f>
        <v/>
      </c>
      <c r="F19" s="65">
        <f>E20</f>
        <v/>
      </c>
      <c r="G19" s="65">
        <f>F20</f>
        <v/>
      </c>
      <c r="H19" s="65">
        <f>G20</f>
        <v/>
      </c>
    </row>
    <row r="20" ht="15" customHeight="1" s="48">
      <c r="A20" s="54" t="inlineStr">
        <is>
          <t>Closing Cash Balance</t>
        </is>
      </c>
      <c r="B20" s="62">
        <f>B19+B18</f>
        <v/>
      </c>
      <c r="C20" s="62">
        <f>C19+C18</f>
        <v/>
      </c>
      <c r="D20" s="62">
        <f>D19+D18</f>
        <v/>
      </c>
      <c r="E20" s="62">
        <f>E19+E18</f>
        <v/>
      </c>
      <c r="F20" s="62">
        <f>F19+F18</f>
        <v/>
      </c>
      <c r="G20" s="62">
        <f>G19+G18</f>
        <v/>
      </c>
      <c r="H20" s="62">
        <f>H19+H18</f>
        <v/>
      </c>
    </row>
    <row r="21"/>
    <row r="22" ht="15" customHeight="1" s="48">
      <c r="A22" s="52" t="inlineStr">
        <is>
          <t>CASH FLOW PRIORITY NOTES</t>
        </is>
      </c>
      <c r="B22" s="53" t="n"/>
      <c r="C22" s="53" t="n"/>
      <c r="D22" s="53" t="n"/>
      <c r="E22" s="53" t="n"/>
      <c r="F22" s="53" t="n"/>
      <c r="G22" s="53" t="n"/>
      <c r="H22" s="53" t="n"/>
      <c r="I22" s="53" t="n"/>
    </row>
    <row r="23" ht="15" customHeight="1" s="48">
      <c r="A23" s="69" t="inlineStr">
        <is>
          <t>In a constrained funding scenario, cash allocation follows this priority:</t>
        </is>
      </c>
    </row>
    <row r="24" ht="15" customHeight="1" s="48">
      <c r="A24" s="69" t="inlineStr">
        <is>
          <t>1. Platform Operations — maintaining the RESPECT Platform is existential; without it, all else stops.</t>
        </is>
      </c>
    </row>
    <row r="25" ht="15" customHeight="1" s="48">
      <c r="A25" s="69" t="inlineStr">
        <is>
          <t>2. Governance &amp; Fiduciary — legal, audit, and trustee obligations are non-discretionary.</t>
        </is>
      </c>
    </row>
    <row r="26" ht="15" customHeight="1" s="48">
      <c r="A26" s="69" t="inlineStr">
        <is>
          <t>3. Pilot Country Deployment — contractual commitments to Ministries of Education in 6 pilot countries.</t>
        </is>
      </c>
    </row>
    <row r="27" ht="15" customHeight="1" s="48">
      <c r="A27" s="69" t="inlineStr">
        <is>
          <t>4. Planet-Project Operations — ongoing research and institutional commitments (staff, university partners).</t>
        </is>
      </c>
    </row>
    <row r="28" ht="15" customHeight="1" s="48">
      <c r="A28" s="69" t="inlineStr">
        <is>
          <t>5. Ecosystem Fund Disbursements — payments to AppDevs/Localizers, scalable to available funds.</t>
        </is>
      </c>
    </row>
    <row r="29" ht="15" customHeight="1" s="48">
      <c r="A29" s="69" t="inlineStr">
        <is>
          <t>6. Scaling Operations &amp; Contingency — discretionary expansion, deferrable without system damage.</t>
        </is>
      </c>
    </row>
    <row r="30" ht="15" customHeight="1" s="48">
      <c r="A30" s="69" t="inlineStr">
        <is>
          <t>This priority order is a governance principle, not a formula. Actual allocation follows fiduciary trustee decisions.</t>
        </is>
      </c>
    </row>
  </sheetData>
  <printOptions horizontalCentered="0" verticalCentered="0" headings="0" gridLines="0" gridLinesSet="1"/>
  <pageMargins left="0.5" right="0.5" top="0.5" bottom="0.5" header="0.511811023622047" footer="0.511811023622047"/>
  <pageSetup orientation="landscape" paperSize="9" scale="100" fitToHeight="0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tabColor rgb="FF002060"/>
    <outlinePr summaryBelow="1" summaryRight="1"/>
    <pageSetUpPr fitToPage="1"/>
  </sheetPr>
  <dimension ref="A1:H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2" customWidth="1" style="47" min="1" max="1"/>
    <col width="12" customWidth="1" style="47" min="2" max="8"/>
  </cols>
  <sheetData>
    <row r="1" ht="17.25" customHeight="1" s="48">
      <c r="A1" s="92" t="inlineStr">
        <is>
          <t>VISUALIZATIONS</t>
        </is>
      </c>
    </row>
    <row r="2" ht="15" customHeight="1" s="48">
      <c r="A2" s="78" t="inlineStr">
        <is>
          <t>Charts derived from model data — for board presentations and DP briefings</t>
        </is>
      </c>
    </row>
    <row r="3"/>
    <row r="4" ht="15" customHeight="1" s="48">
      <c r="A4" s="54" t="inlineStr">
        <is>
          <t>Programme Year</t>
        </is>
      </c>
      <c r="B4" s="54" t="inlineStr">
        <is>
          <t>Y1</t>
        </is>
      </c>
      <c r="C4" s="54" t="inlineStr">
        <is>
          <t>Y2</t>
        </is>
      </c>
      <c r="D4" s="54" t="inlineStr">
        <is>
          <t>Y3</t>
        </is>
      </c>
      <c r="E4" s="54" t="inlineStr">
        <is>
          <t>Y4</t>
        </is>
      </c>
      <c r="F4" s="54" t="inlineStr">
        <is>
          <t>Y5</t>
        </is>
      </c>
      <c r="G4" s="54" t="inlineStr">
        <is>
          <t>Y6</t>
        </is>
      </c>
      <c r="H4" s="54" t="inlineStr">
        <is>
          <t>Y7</t>
        </is>
      </c>
    </row>
    <row r="5" ht="15" customHeight="1" s="48">
      <c r="A5" s="60" t="inlineStr">
        <is>
          <t>DP Grants ($M)</t>
        </is>
      </c>
      <c r="B5" s="61">
        <f>'Sources of Funds'!B10</f>
        <v/>
      </c>
      <c r="C5" s="61">
        <f>'Sources of Funds'!C10</f>
        <v/>
      </c>
      <c r="D5" s="61">
        <f>'Sources of Funds'!D10</f>
        <v/>
      </c>
      <c r="E5" s="61">
        <f>'Sources of Funds'!E10</f>
        <v/>
      </c>
      <c r="F5" s="61">
        <f>'Sources of Funds'!F10</f>
        <v/>
      </c>
      <c r="G5" s="61">
        <f>'Sources of Funds'!G10</f>
        <v/>
      </c>
      <c r="H5" s="61">
        <f>'Sources of Funds'!H10</f>
        <v/>
      </c>
    </row>
    <row r="6" ht="15" customHeight="1" s="48">
      <c r="A6" s="60" t="inlineStr">
        <is>
          <t>SpoDit Revenue ($M)</t>
        </is>
      </c>
      <c r="B6" s="61">
        <f>'Revenue &amp; Sustainability'!B7</f>
        <v/>
      </c>
      <c r="C6" s="61">
        <f>'Revenue &amp; Sustainability'!C7</f>
        <v/>
      </c>
      <c r="D6" s="61">
        <f>'Revenue &amp; Sustainability'!D7</f>
        <v/>
      </c>
      <c r="E6" s="61">
        <f>'Revenue &amp; Sustainability'!E7</f>
        <v/>
      </c>
      <c r="F6" s="61">
        <f>'Revenue &amp; Sustainability'!F7</f>
        <v/>
      </c>
      <c r="G6" s="61">
        <f>'Revenue &amp; Sustainability'!G7</f>
        <v/>
      </c>
      <c r="H6" s="61">
        <f>'Revenue &amp; Sustainability'!H7</f>
        <v/>
      </c>
    </row>
    <row r="7" ht="15" customHeight="1" s="48">
      <c r="A7" s="60" t="inlineStr">
        <is>
          <t>Trademark Revenue ($M)</t>
        </is>
      </c>
      <c r="B7" s="61">
        <f>'Revenue &amp; Sustainability'!B13</f>
        <v/>
      </c>
      <c r="C7" s="61">
        <f>'Revenue &amp; Sustainability'!C13</f>
        <v/>
      </c>
      <c r="D7" s="61">
        <f>'Revenue &amp; Sustainability'!D13</f>
        <v/>
      </c>
      <c r="E7" s="61">
        <f>'Revenue &amp; Sustainability'!E13</f>
        <v/>
      </c>
      <c r="F7" s="61">
        <f>'Revenue &amp; Sustainability'!F13</f>
        <v/>
      </c>
      <c r="G7" s="61">
        <f>'Revenue &amp; Sustainability'!G13</f>
        <v/>
      </c>
      <c r="H7" s="61">
        <f>'Revenue &amp; Sustainability'!H13</f>
        <v/>
      </c>
    </row>
    <row r="8" ht="15" customHeight="1" s="48">
      <c r="A8" s="60" t="inlineStr">
        <is>
          <t>Self-Funded %</t>
        </is>
      </c>
      <c r="B8" s="93">
        <f>'Revenue &amp; Sustainability'!B23</f>
        <v/>
      </c>
      <c r="C8" s="93">
        <f>'Revenue &amp; Sustainability'!C23</f>
        <v/>
      </c>
      <c r="D8" s="93">
        <f>'Revenue &amp; Sustainability'!D23</f>
        <v/>
      </c>
      <c r="E8" s="93">
        <f>'Revenue &amp; Sustainability'!E23</f>
        <v/>
      </c>
      <c r="F8" s="93">
        <f>'Revenue &amp; Sustainability'!F23</f>
        <v/>
      </c>
      <c r="G8" s="93">
        <f>'Revenue &amp; Sustainability'!G23</f>
        <v/>
      </c>
      <c r="H8" s="93">
        <f>'Revenue &amp; Sustainability'!H23</f>
        <v/>
      </c>
    </row>
    <row r="9" ht="15" customHeight="1" s="48">
      <c r="A9" s="60" t="inlineStr">
        <is>
          <t>V&amp;P_Core ($M)</t>
        </is>
      </c>
      <c r="B9" s="61">
        <f>'Sources of Funds'!B7</f>
        <v/>
      </c>
      <c r="C9" s="61">
        <f>'Sources of Funds'!C7</f>
        <v/>
      </c>
      <c r="D9" s="61">
        <f>'Sources of Funds'!D7</f>
        <v/>
      </c>
      <c r="E9" s="61">
        <f>'Sources of Funds'!E7</f>
        <v/>
      </c>
      <c r="F9" s="61">
        <f>'Sources of Funds'!F7</f>
        <v/>
      </c>
      <c r="G9" s="61">
        <f>'Sources of Funds'!G7</f>
        <v/>
      </c>
      <c r="H9" s="61">
        <f>'Sources of Funds'!H7</f>
        <v/>
      </c>
    </row>
    <row r="10" ht="15" customHeight="1" s="48">
      <c r="A10" s="60" t="inlineStr">
        <is>
          <t>Planet-Projects ($M)</t>
        </is>
      </c>
      <c r="B10" s="61">
        <f>'Sources of Funds'!B8</f>
        <v/>
      </c>
      <c r="C10" s="61">
        <f>'Sources of Funds'!C8</f>
        <v/>
      </c>
      <c r="D10" s="61">
        <f>'Sources of Funds'!D8</f>
        <v/>
      </c>
      <c r="E10" s="61">
        <f>'Sources of Funds'!E8</f>
        <v/>
      </c>
      <c r="F10" s="61">
        <f>'Sources of Funds'!F8</f>
        <v/>
      </c>
      <c r="G10" s="61">
        <f>'Sources of Funds'!G8</f>
        <v/>
      </c>
      <c r="H10" s="61">
        <f>'Sources of Funds'!H8</f>
        <v/>
      </c>
    </row>
    <row r="11" ht="15" customHeight="1" s="48">
      <c r="A11" s="60" t="inlineStr">
        <is>
          <t>Ecosystem Fund ($M)</t>
        </is>
      </c>
      <c r="B11" s="61">
        <f>'Sources of Funds'!B9</f>
        <v/>
      </c>
      <c r="C11" s="61">
        <f>'Sources of Funds'!C9</f>
        <v/>
      </c>
      <c r="D11" s="61">
        <f>'Sources of Funds'!D9</f>
        <v/>
      </c>
      <c r="E11" s="61">
        <f>'Sources of Funds'!E9</f>
        <v/>
      </c>
      <c r="F11" s="61">
        <f>'Sources of Funds'!F9</f>
        <v/>
      </c>
      <c r="G11" s="61">
        <f>'Sources of Funds'!G9</f>
        <v/>
      </c>
      <c r="H11" s="61">
        <f>'Sources of Funds'!H9</f>
        <v/>
      </c>
    </row>
    <row r="12" ht="15" customHeight="1" s="48">
      <c r="A12" s="60" t="inlineStr">
        <is>
          <t>Net Surplus / (Deficit) ($M)</t>
        </is>
      </c>
      <c r="B12" s="61">
        <f>'Statement of Activities'!B20</f>
        <v/>
      </c>
      <c r="C12" s="61">
        <f>'Statement of Activities'!C20</f>
        <v/>
      </c>
      <c r="D12" s="61">
        <f>'Statement of Activities'!D20</f>
        <v/>
      </c>
      <c r="E12" s="61">
        <f>'Statement of Activities'!E20</f>
        <v/>
      </c>
      <c r="F12" s="61">
        <f>'Statement of Activities'!F20</f>
        <v/>
      </c>
      <c r="G12" s="61">
        <f>'Statement of Activities'!G20</f>
        <v/>
      </c>
      <c r="H12" s="61">
        <f>'Statement of Activities'!H20</f>
        <v/>
      </c>
    </row>
  </sheetData>
  <printOptions horizontalCentered="0" verticalCentered="0" headings="0" gridLines="0" gridLinesSet="1"/>
  <pageMargins left="0.5" right="0.5" top="0.5" bottom="0.5" header="0.511811023622047" footer="0.511811023622047"/>
  <pageSetup orientation="landscape" paperSize="9" scale="100" fitToHeight="0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2026-02-21T10:14:12Z</dcterms:created>
  <dcterms:modified xmlns:dcterms="http://purl.org/dc/terms/" xmlns:xsi="http://www.w3.org/2001/XMLSchema-instance" xsi:type="dcterms:W3CDTF">2026-03-12T09:16:49Z</dcterms:modified>
  <cp:revision>7</cp:revision>
</cp:coreProperties>
</file>